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tos365-my.sharepoint.com/personal/ronald_vanweele_atos_net/Documents/Atletiek/Pupillen competitie/Regiocoordinator/2021/uitslagen/origineel/"/>
    </mc:Choice>
  </mc:AlternateContent>
  <xr:revisionPtr revIDLastSave="0" documentId="8_{CDE15DDD-1FDB-490E-9A39-4E67C3F8D2A3}" xr6:coauthVersionLast="45" xr6:coauthVersionMax="45" xr10:uidLastSave="{00000000-0000-0000-0000-000000000000}"/>
  <bookViews>
    <workbookView xWindow="1560" yWindow="1125" windowWidth="25560" windowHeight="15075" xr2:uid="{00000000-000D-0000-FFFF-FFFF00000000}"/>
  </bookViews>
  <sheets>
    <sheet name="Phoenix" sheetId="69" r:id="rId1"/>
    <sheet name="U-Track" sheetId="70" r:id="rId2"/>
  </sheets>
  <definedNames>
    <definedName name="_2_Jan">#REF!</definedName>
    <definedName name="best2">#REF!</definedName>
    <definedName name="cat">#REF!</definedName>
    <definedName name="Date">#REF!</definedName>
    <definedName name="Tab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87" i="70" l="1"/>
  <c r="O287" i="70"/>
  <c r="N287" i="70"/>
  <c r="M287" i="70"/>
  <c r="L287" i="70"/>
  <c r="K287" i="70"/>
  <c r="D287" i="70"/>
  <c r="AC286" i="70"/>
  <c r="O286" i="70"/>
  <c r="N286" i="70"/>
  <c r="M286" i="70"/>
  <c r="L286" i="70"/>
  <c r="K286" i="70"/>
  <c r="D286" i="70"/>
  <c r="AC285" i="70"/>
  <c r="O285" i="70"/>
  <c r="N285" i="70"/>
  <c r="M285" i="70"/>
  <c r="L285" i="70"/>
  <c r="K285" i="70"/>
  <c r="D285" i="70"/>
  <c r="AC284" i="70"/>
  <c r="O284" i="70"/>
  <c r="N284" i="70"/>
  <c r="M284" i="70"/>
  <c r="L284" i="70"/>
  <c r="K284" i="70"/>
  <c r="D284" i="70"/>
  <c r="AC283" i="70"/>
  <c r="O283" i="70"/>
  <c r="N283" i="70"/>
  <c r="M283" i="70"/>
  <c r="L283" i="70"/>
  <c r="K283" i="70"/>
  <c r="D283" i="70"/>
  <c r="AC282" i="70"/>
  <c r="O282" i="70"/>
  <c r="N282" i="70"/>
  <c r="M282" i="70"/>
  <c r="L282" i="70"/>
  <c r="K282" i="70"/>
  <c r="D282" i="70"/>
  <c r="AC281" i="70"/>
  <c r="O281" i="70"/>
  <c r="N281" i="70"/>
  <c r="M281" i="70"/>
  <c r="L281" i="70"/>
  <c r="K281" i="70"/>
  <c r="D281" i="70"/>
  <c r="AC280" i="70"/>
  <c r="O280" i="70"/>
  <c r="N280" i="70"/>
  <c r="M280" i="70"/>
  <c r="L280" i="70"/>
  <c r="K280" i="70"/>
  <c r="D280" i="70"/>
  <c r="AC279" i="70"/>
  <c r="O279" i="70"/>
  <c r="N279" i="70"/>
  <c r="M279" i="70"/>
  <c r="L279" i="70"/>
  <c r="K279" i="70"/>
  <c r="D279" i="70"/>
  <c r="AC278" i="70"/>
  <c r="O278" i="70"/>
  <c r="N278" i="70"/>
  <c r="M278" i="70"/>
  <c r="L278" i="70"/>
  <c r="K278" i="70"/>
  <c r="D278" i="70"/>
  <c r="AC277" i="70"/>
  <c r="O277" i="70"/>
  <c r="N277" i="70"/>
  <c r="M277" i="70"/>
  <c r="L277" i="70"/>
  <c r="K277" i="70"/>
  <c r="D277" i="70"/>
  <c r="AC276" i="70"/>
  <c r="O276" i="70"/>
  <c r="N276" i="70"/>
  <c r="M276" i="70"/>
  <c r="L276" i="70"/>
  <c r="K276" i="70"/>
  <c r="D276" i="70"/>
  <c r="AC275" i="70"/>
  <c r="O275" i="70"/>
  <c r="N275" i="70"/>
  <c r="M275" i="70"/>
  <c r="L275" i="70"/>
  <c r="K275" i="70"/>
  <c r="D275" i="70"/>
  <c r="AC274" i="70"/>
  <c r="O274" i="70"/>
  <c r="N274" i="70"/>
  <c r="M274" i="70"/>
  <c r="L274" i="70"/>
  <c r="K274" i="70"/>
  <c r="D274" i="70"/>
  <c r="AC273" i="70"/>
  <c r="O273" i="70"/>
  <c r="N273" i="70"/>
  <c r="M273" i="70"/>
  <c r="L273" i="70"/>
  <c r="K273" i="70"/>
  <c r="D273" i="70"/>
  <c r="AC272" i="70"/>
  <c r="O272" i="70"/>
  <c r="N272" i="70"/>
  <c r="M272" i="70"/>
  <c r="L272" i="70"/>
  <c r="K272" i="70"/>
  <c r="D272" i="70"/>
  <c r="AC271" i="70"/>
  <c r="O271" i="70"/>
  <c r="N271" i="70"/>
  <c r="M271" i="70"/>
  <c r="L271" i="70"/>
  <c r="K271" i="70"/>
  <c r="D271" i="70"/>
  <c r="AC270" i="70"/>
  <c r="O270" i="70"/>
  <c r="N270" i="70"/>
  <c r="M270" i="70"/>
  <c r="L270" i="70"/>
  <c r="K270" i="70"/>
  <c r="D270" i="70"/>
  <c r="AC269" i="70"/>
  <c r="O269" i="70"/>
  <c r="N269" i="70"/>
  <c r="M269" i="70"/>
  <c r="L269" i="70"/>
  <c r="K269" i="70"/>
  <c r="D269" i="70"/>
  <c r="AC268" i="70"/>
  <c r="O268" i="70"/>
  <c r="N268" i="70"/>
  <c r="M268" i="70"/>
  <c r="L268" i="70"/>
  <c r="K268" i="70"/>
  <c r="D268" i="70"/>
  <c r="P267" i="70"/>
  <c r="O267" i="70"/>
  <c r="N267" i="70"/>
  <c r="M267" i="70"/>
  <c r="L267" i="70"/>
  <c r="K267" i="70"/>
  <c r="AC265" i="70"/>
  <c r="H265" i="70"/>
  <c r="D265" i="70"/>
  <c r="AC264" i="70"/>
  <c r="H264" i="70"/>
  <c r="D264" i="70"/>
  <c r="AC263" i="70"/>
  <c r="H263" i="70"/>
  <c r="D263" i="70"/>
  <c r="AC262" i="70"/>
  <c r="H262" i="70"/>
  <c r="D262" i="70"/>
  <c r="AC261" i="70"/>
  <c r="H261" i="70"/>
  <c r="E261" i="70"/>
  <c r="E262" i="70" s="1"/>
  <c r="E263" i="70" s="1"/>
  <c r="E264" i="70" s="1"/>
  <c r="E265" i="70" s="1"/>
  <c r="D261" i="70"/>
  <c r="AC260" i="70"/>
  <c r="O260" i="70"/>
  <c r="O261" i="70" s="1"/>
  <c r="O262" i="70" s="1"/>
  <c r="O263" i="70" s="1"/>
  <c r="O264" i="70" s="1"/>
  <c r="O265" i="70" s="1"/>
  <c r="H260" i="70"/>
  <c r="E260" i="70"/>
  <c r="D260" i="70"/>
  <c r="P259" i="70"/>
  <c r="P260" i="70" s="1"/>
  <c r="P261" i="70" s="1"/>
  <c r="P262" i="70" s="1"/>
  <c r="P263" i="70" s="1"/>
  <c r="P264" i="70" s="1"/>
  <c r="P265" i="70" s="1"/>
  <c r="O259" i="70"/>
  <c r="AC257" i="70"/>
  <c r="O257" i="70"/>
  <c r="N257" i="70"/>
  <c r="M257" i="70"/>
  <c r="L257" i="70"/>
  <c r="K257" i="70"/>
  <c r="D257" i="70"/>
  <c r="AC256" i="70"/>
  <c r="O256" i="70"/>
  <c r="N256" i="70"/>
  <c r="M256" i="70"/>
  <c r="L256" i="70"/>
  <c r="K256" i="70"/>
  <c r="D256" i="70"/>
  <c r="AC255" i="70"/>
  <c r="O255" i="70"/>
  <c r="N255" i="70"/>
  <c r="M255" i="70"/>
  <c r="L255" i="70"/>
  <c r="K255" i="70"/>
  <c r="D255" i="70"/>
  <c r="AC254" i="70"/>
  <c r="O254" i="70"/>
  <c r="N254" i="70"/>
  <c r="M254" i="70"/>
  <c r="L254" i="70"/>
  <c r="K254" i="70"/>
  <c r="D254" i="70"/>
  <c r="AC253" i="70"/>
  <c r="O253" i="70"/>
  <c r="N253" i="70"/>
  <c r="M253" i="70"/>
  <c r="L253" i="70"/>
  <c r="K253" i="70"/>
  <c r="D253" i="70"/>
  <c r="AC252" i="70"/>
  <c r="O252" i="70"/>
  <c r="N252" i="70"/>
  <c r="M252" i="70"/>
  <c r="L252" i="70"/>
  <c r="K252" i="70"/>
  <c r="D252" i="70"/>
  <c r="AC251" i="70"/>
  <c r="O251" i="70"/>
  <c r="N251" i="70"/>
  <c r="M251" i="70"/>
  <c r="L251" i="70"/>
  <c r="K251" i="70"/>
  <c r="D251" i="70"/>
  <c r="AC250" i="70"/>
  <c r="O250" i="70"/>
  <c r="N250" i="70"/>
  <c r="M250" i="70"/>
  <c r="L250" i="70"/>
  <c r="K250" i="70"/>
  <c r="D250" i="70"/>
  <c r="AC249" i="70"/>
  <c r="O249" i="70"/>
  <c r="N249" i="70"/>
  <c r="M249" i="70"/>
  <c r="L249" i="70"/>
  <c r="K249" i="70"/>
  <c r="D249" i="70"/>
  <c r="AC248" i="70"/>
  <c r="O248" i="70"/>
  <c r="N248" i="70"/>
  <c r="M248" i="70"/>
  <c r="L248" i="70"/>
  <c r="K248" i="70"/>
  <c r="D248" i="70"/>
  <c r="AC247" i="70"/>
  <c r="O247" i="70"/>
  <c r="N247" i="70"/>
  <c r="M247" i="70"/>
  <c r="L247" i="70"/>
  <c r="K247" i="70"/>
  <c r="D247" i="70"/>
  <c r="AC246" i="70"/>
  <c r="O246" i="70"/>
  <c r="N246" i="70"/>
  <c r="M246" i="70"/>
  <c r="L246" i="70"/>
  <c r="K246" i="70"/>
  <c r="D246" i="70"/>
  <c r="AC245" i="70"/>
  <c r="O245" i="70"/>
  <c r="N245" i="70"/>
  <c r="M245" i="70"/>
  <c r="L245" i="70"/>
  <c r="K245" i="70"/>
  <c r="D245" i="70"/>
  <c r="AC244" i="70"/>
  <c r="O244" i="70"/>
  <c r="N244" i="70"/>
  <c r="M244" i="70"/>
  <c r="L244" i="70"/>
  <c r="K244" i="70"/>
  <c r="D244" i="70"/>
  <c r="AC243" i="70"/>
  <c r="O243" i="70"/>
  <c r="N243" i="70"/>
  <c r="M243" i="70"/>
  <c r="L243" i="70"/>
  <c r="K243" i="70"/>
  <c r="D243" i="70"/>
  <c r="AC242" i="70"/>
  <c r="O242" i="70"/>
  <c r="N242" i="70"/>
  <c r="M242" i="70"/>
  <c r="L242" i="70"/>
  <c r="K242" i="70"/>
  <c r="D242" i="70"/>
  <c r="AC241" i="70"/>
  <c r="O241" i="70"/>
  <c r="L241" i="70" s="1"/>
  <c r="N241" i="70"/>
  <c r="M241" i="70"/>
  <c r="K241" i="70"/>
  <c r="D241" i="70"/>
  <c r="AC240" i="70"/>
  <c r="O240" i="70"/>
  <c r="N240" i="70"/>
  <c r="M240" i="70"/>
  <c r="L240" i="70"/>
  <c r="K240" i="70"/>
  <c r="D240" i="70"/>
  <c r="AC239" i="70"/>
  <c r="O239" i="70"/>
  <c r="L239" i="70" s="1"/>
  <c r="N239" i="70"/>
  <c r="M239" i="70"/>
  <c r="K239" i="70"/>
  <c r="D239" i="70"/>
  <c r="AC238" i="70"/>
  <c r="O238" i="70"/>
  <c r="L238" i="70" s="1"/>
  <c r="N238" i="70"/>
  <c r="M238" i="70"/>
  <c r="K238" i="70"/>
  <c r="D238" i="70"/>
  <c r="P237" i="70"/>
  <c r="O237" i="70"/>
  <c r="N237" i="70"/>
  <c r="M237" i="70"/>
  <c r="L237" i="70"/>
  <c r="K237" i="70"/>
  <c r="AC235" i="70"/>
  <c r="H235" i="70"/>
  <c r="D235" i="70"/>
  <c r="AC234" i="70"/>
  <c r="H234" i="70"/>
  <c r="D234" i="70"/>
  <c r="AC233" i="70"/>
  <c r="H233" i="70"/>
  <c r="D233" i="70"/>
  <c r="AC232" i="70"/>
  <c r="H232" i="70"/>
  <c r="D232" i="70"/>
  <c r="AC231" i="70"/>
  <c r="H231" i="70"/>
  <c r="D231" i="70"/>
  <c r="AC230" i="70"/>
  <c r="H230" i="70"/>
  <c r="E230" i="70"/>
  <c r="E231" i="70" s="1"/>
  <c r="E232" i="70" s="1"/>
  <c r="E233" i="70" s="1"/>
  <c r="E234" i="70" s="1"/>
  <c r="E235" i="70" s="1"/>
  <c r="D230" i="70"/>
  <c r="P229" i="70"/>
  <c r="P230" i="70" s="1"/>
  <c r="P231" i="70" s="1"/>
  <c r="P232" i="70" s="1"/>
  <c r="P233" i="70" s="1"/>
  <c r="P234" i="70" s="1"/>
  <c r="P235" i="70" s="1"/>
  <c r="O229" i="70"/>
  <c r="O230" i="70" s="1"/>
  <c r="O231" i="70" s="1"/>
  <c r="O232" i="70" s="1"/>
  <c r="O233" i="70" s="1"/>
  <c r="O234" i="70" s="1"/>
  <c r="O235" i="70" s="1"/>
  <c r="AC227" i="70"/>
  <c r="O227" i="70"/>
  <c r="N227" i="70"/>
  <c r="M227" i="70"/>
  <c r="L227" i="70"/>
  <c r="K227" i="70"/>
  <c r="D227" i="70"/>
  <c r="AC226" i="70"/>
  <c r="O226" i="70"/>
  <c r="N226" i="70"/>
  <c r="M226" i="70"/>
  <c r="L226" i="70"/>
  <c r="K226" i="70"/>
  <c r="D226" i="70"/>
  <c r="AC225" i="70"/>
  <c r="O225" i="70"/>
  <c r="N225" i="70"/>
  <c r="M225" i="70"/>
  <c r="L225" i="70"/>
  <c r="K225" i="70"/>
  <c r="D225" i="70"/>
  <c r="AC224" i="70"/>
  <c r="O224" i="70"/>
  <c r="N224" i="70"/>
  <c r="M224" i="70"/>
  <c r="L224" i="70"/>
  <c r="K224" i="70"/>
  <c r="D224" i="70"/>
  <c r="AC223" i="70"/>
  <c r="O223" i="70"/>
  <c r="N223" i="70"/>
  <c r="M223" i="70"/>
  <c r="L223" i="70"/>
  <c r="K223" i="70"/>
  <c r="D223" i="70"/>
  <c r="AC222" i="70"/>
  <c r="O222" i="70"/>
  <c r="N222" i="70"/>
  <c r="M222" i="70"/>
  <c r="L222" i="70"/>
  <c r="K222" i="70"/>
  <c r="D222" i="70"/>
  <c r="AC221" i="70"/>
  <c r="O221" i="70"/>
  <c r="N221" i="70"/>
  <c r="M221" i="70"/>
  <c r="L221" i="70"/>
  <c r="K221" i="70"/>
  <c r="D221" i="70"/>
  <c r="AC220" i="70"/>
  <c r="O220" i="70"/>
  <c r="N220" i="70"/>
  <c r="M220" i="70"/>
  <c r="L220" i="70"/>
  <c r="K220" i="70"/>
  <c r="D220" i="70"/>
  <c r="AC219" i="70"/>
  <c r="O219" i="70"/>
  <c r="N219" i="70"/>
  <c r="M219" i="70"/>
  <c r="L219" i="70"/>
  <c r="K219" i="70"/>
  <c r="D219" i="70"/>
  <c r="AC218" i="70"/>
  <c r="O218" i="70"/>
  <c r="N218" i="70"/>
  <c r="M218" i="70"/>
  <c r="L218" i="70"/>
  <c r="K218" i="70"/>
  <c r="D218" i="70"/>
  <c r="AC217" i="70"/>
  <c r="O217" i="70"/>
  <c r="N217" i="70"/>
  <c r="M217" i="70"/>
  <c r="L217" i="70"/>
  <c r="K217" i="70"/>
  <c r="D217" i="70"/>
  <c r="AC216" i="70"/>
  <c r="O216" i="70"/>
  <c r="N216" i="70"/>
  <c r="M216" i="70"/>
  <c r="L216" i="70"/>
  <c r="K216" i="70"/>
  <c r="D216" i="70"/>
  <c r="AC215" i="70"/>
  <c r="O215" i="70"/>
  <c r="N215" i="70"/>
  <c r="M215" i="70"/>
  <c r="L215" i="70"/>
  <c r="K215" i="70"/>
  <c r="D215" i="70"/>
  <c r="AC214" i="70"/>
  <c r="O214" i="70"/>
  <c r="N214" i="70"/>
  <c r="M214" i="70"/>
  <c r="L214" i="70"/>
  <c r="K214" i="70"/>
  <c r="D214" i="70"/>
  <c r="AC213" i="70"/>
  <c r="O213" i="70"/>
  <c r="N213" i="70"/>
  <c r="M213" i="70"/>
  <c r="L213" i="70"/>
  <c r="K213" i="70"/>
  <c r="D213" i="70"/>
  <c r="AC212" i="70"/>
  <c r="O212" i="70"/>
  <c r="L212" i="70" s="1"/>
  <c r="N212" i="70"/>
  <c r="M212" i="70"/>
  <c r="K212" i="70"/>
  <c r="D212" i="70"/>
  <c r="AC211" i="70"/>
  <c r="O211" i="70"/>
  <c r="L211" i="70" s="1"/>
  <c r="N211" i="70"/>
  <c r="M211" i="70"/>
  <c r="K211" i="70"/>
  <c r="D211" i="70"/>
  <c r="AC210" i="70"/>
  <c r="O210" i="70"/>
  <c r="L210" i="70" s="1"/>
  <c r="N210" i="70"/>
  <c r="M210" i="70"/>
  <c r="K210" i="70"/>
  <c r="D210" i="70"/>
  <c r="AC209" i="70"/>
  <c r="O209" i="70"/>
  <c r="L209" i="70" s="1"/>
  <c r="N209" i="70"/>
  <c r="M209" i="70"/>
  <c r="K209" i="70"/>
  <c r="D209" i="70"/>
  <c r="AC208" i="70"/>
  <c r="O208" i="70"/>
  <c r="L208" i="70" s="1"/>
  <c r="N208" i="70"/>
  <c r="M208" i="70"/>
  <c r="K208" i="70"/>
  <c r="D208" i="70"/>
  <c r="P207" i="70"/>
  <c r="O207" i="70"/>
  <c r="N207" i="70"/>
  <c r="M207" i="70"/>
  <c r="L207" i="70"/>
  <c r="K207" i="70"/>
  <c r="AC205" i="70"/>
  <c r="H205" i="70"/>
  <c r="D205" i="70"/>
  <c r="AC204" i="70"/>
  <c r="H204" i="70"/>
  <c r="D204" i="70"/>
  <c r="AC203" i="70"/>
  <c r="H203" i="70"/>
  <c r="D203" i="70"/>
  <c r="AC202" i="70"/>
  <c r="H202" i="70"/>
  <c r="D202" i="70"/>
  <c r="AC201" i="70"/>
  <c r="H201" i="70"/>
  <c r="D201" i="70"/>
  <c r="AC200" i="70"/>
  <c r="E200" i="70"/>
  <c r="E201" i="70" s="1"/>
  <c r="E202" i="70" s="1"/>
  <c r="E203" i="70" s="1"/>
  <c r="E204" i="70" s="1"/>
  <c r="E205" i="70" s="1"/>
  <c r="D200" i="70"/>
  <c r="P199" i="70"/>
  <c r="P200" i="70" s="1"/>
  <c r="P201" i="70" s="1"/>
  <c r="P202" i="70" s="1"/>
  <c r="P203" i="70" s="1"/>
  <c r="P204" i="70" s="1"/>
  <c r="P205" i="70" s="1"/>
  <c r="O199" i="70"/>
  <c r="O200" i="70" s="1"/>
  <c r="AC197" i="70"/>
  <c r="O197" i="70"/>
  <c r="N197" i="70"/>
  <c r="M197" i="70"/>
  <c r="L197" i="70"/>
  <c r="K197" i="70"/>
  <c r="D197" i="70"/>
  <c r="AC196" i="70"/>
  <c r="O196" i="70"/>
  <c r="N196" i="70"/>
  <c r="M196" i="70"/>
  <c r="L196" i="70"/>
  <c r="K196" i="70"/>
  <c r="D196" i="70"/>
  <c r="AC195" i="70"/>
  <c r="O195" i="70"/>
  <c r="N195" i="70"/>
  <c r="M195" i="70"/>
  <c r="L195" i="70"/>
  <c r="K195" i="70"/>
  <c r="D195" i="70"/>
  <c r="AC194" i="70"/>
  <c r="O194" i="70"/>
  <c r="N194" i="70"/>
  <c r="M194" i="70"/>
  <c r="L194" i="70"/>
  <c r="K194" i="70"/>
  <c r="D194" i="70"/>
  <c r="AC193" i="70"/>
  <c r="O193" i="70"/>
  <c r="N193" i="70"/>
  <c r="M193" i="70"/>
  <c r="L193" i="70"/>
  <c r="K193" i="70"/>
  <c r="D193" i="70"/>
  <c r="AC192" i="70"/>
  <c r="O192" i="70"/>
  <c r="N192" i="70"/>
  <c r="M192" i="70"/>
  <c r="L192" i="70"/>
  <c r="K192" i="70"/>
  <c r="D192" i="70"/>
  <c r="AC191" i="70"/>
  <c r="O191" i="70"/>
  <c r="N191" i="70"/>
  <c r="M191" i="70"/>
  <c r="L191" i="70"/>
  <c r="K191" i="70"/>
  <c r="D191" i="70"/>
  <c r="AC190" i="70"/>
  <c r="O190" i="70"/>
  <c r="N190" i="70"/>
  <c r="M190" i="70"/>
  <c r="L190" i="70"/>
  <c r="K190" i="70"/>
  <c r="D190" i="70"/>
  <c r="AC189" i="70"/>
  <c r="O189" i="70"/>
  <c r="N189" i="70"/>
  <c r="M189" i="70"/>
  <c r="L189" i="70"/>
  <c r="K189" i="70"/>
  <c r="D189" i="70"/>
  <c r="AC188" i="70"/>
  <c r="O188" i="70"/>
  <c r="N188" i="70"/>
  <c r="M188" i="70"/>
  <c r="L188" i="70"/>
  <c r="K188" i="70"/>
  <c r="D188" i="70"/>
  <c r="AC187" i="70"/>
  <c r="O187" i="70"/>
  <c r="N187" i="70"/>
  <c r="M187" i="70"/>
  <c r="L187" i="70"/>
  <c r="K187" i="70"/>
  <c r="D187" i="70"/>
  <c r="AC186" i="70"/>
  <c r="O186" i="70"/>
  <c r="N186" i="70"/>
  <c r="M186" i="70"/>
  <c r="L186" i="70"/>
  <c r="K186" i="70"/>
  <c r="D186" i="70"/>
  <c r="AC185" i="70"/>
  <c r="O185" i="70"/>
  <c r="N185" i="70"/>
  <c r="M185" i="70"/>
  <c r="L185" i="70"/>
  <c r="K185" i="70"/>
  <c r="D185" i="70"/>
  <c r="AC184" i="70"/>
  <c r="O184" i="70"/>
  <c r="N184" i="70"/>
  <c r="M184" i="70"/>
  <c r="L184" i="70"/>
  <c r="K184" i="70"/>
  <c r="D184" i="70"/>
  <c r="AC183" i="70"/>
  <c r="O183" i="70"/>
  <c r="N183" i="70"/>
  <c r="M183" i="70"/>
  <c r="L183" i="70"/>
  <c r="K183" i="70"/>
  <c r="D183" i="70"/>
  <c r="AC182" i="70"/>
  <c r="O182" i="70"/>
  <c r="N182" i="70"/>
  <c r="M182" i="70"/>
  <c r="L182" i="70"/>
  <c r="K182" i="70"/>
  <c r="D182" i="70"/>
  <c r="AC181" i="70"/>
  <c r="O181" i="70"/>
  <c r="L181" i="70" s="1"/>
  <c r="N181" i="70"/>
  <c r="M181" i="70"/>
  <c r="K181" i="70"/>
  <c r="D181" i="70"/>
  <c r="AC180" i="70"/>
  <c r="O180" i="70"/>
  <c r="L180" i="70" s="1"/>
  <c r="N180" i="70"/>
  <c r="M180" i="70"/>
  <c r="K180" i="70"/>
  <c r="D180" i="70"/>
  <c r="AC179" i="70"/>
  <c r="O179" i="70"/>
  <c r="N179" i="70"/>
  <c r="M179" i="70"/>
  <c r="L179" i="70"/>
  <c r="K179" i="70"/>
  <c r="D179" i="70"/>
  <c r="AC178" i="70"/>
  <c r="O178" i="70"/>
  <c r="L178" i="70" s="1"/>
  <c r="N178" i="70"/>
  <c r="M178" i="70"/>
  <c r="K178" i="70"/>
  <c r="D178" i="70"/>
  <c r="P177" i="70"/>
  <c r="O177" i="70"/>
  <c r="N177" i="70"/>
  <c r="M177" i="70"/>
  <c r="L177" i="70"/>
  <c r="K177" i="70"/>
  <c r="AC175" i="70"/>
  <c r="H175" i="70"/>
  <c r="D175" i="70"/>
  <c r="AC174" i="70"/>
  <c r="H174" i="70"/>
  <c r="D174" i="70"/>
  <c r="AC173" i="70"/>
  <c r="H173" i="70"/>
  <c r="D173" i="70"/>
  <c r="AC172" i="70"/>
  <c r="H172" i="70"/>
  <c r="D172" i="70"/>
  <c r="AC171" i="70"/>
  <c r="H171" i="70"/>
  <c r="D171" i="70"/>
  <c r="AC170" i="70"/>
  <c r="H170" i="70"/>
  <c r="E170" i="70"/>
  <c r="E171" i="70" s="1"/>
  <c r="E172" i="70" s="1"/>
  <c r="E173" i="70" s="1"/>
  <c r="E174" i="70" s="1"/>
  <c r="E175" i="70" s="1"/>
  <c r="D170" i="70"/>
  <c r="P169" i="70"/>
  <c r="P170" i="70" s="1"/>
  <c r="P171" i="70" s="1"/>
  <c r="P172" i="70" s="1"/>
  <c r="P173" i="70" s="1"/>
  <c r="P174" i="70" s="1"/>
  <c r="P175" i="70" s="1"/>
  <c r="O169" i="70"/>
  <c r="O170" i="70" s="1"/>
  <c r="O171" i="70" s="1"/>
  <c r="O172" i="70" s="1"/>
  <c r="O173" i="70" s="1"/>
  <c r="O174" i="70" s="1"/>
  <c r="O175" i="70" s="1"/>
  <c r="AC167" i="70"/>
  <c r="O167" i="70"/>
  <c r="N167" i="70"/>
  <c r="M167" i="70"/>
  <c r="L167" i="70"/>
  <c r="K167" i="70"/>
  <c r="D167" i="70"/>
  <c r="AC166" i="70"/>
  <c r="O166" i="70"/>
  <c r="N166" i="70"/>
  <c r="M166" i="70"/>
  <c r="L166" i="70"/>
  <c r="K166" i="70"/>
  <c r="D166" i="70"/>
  <c r="AC165" i="70"/>
  <c r="O165" i="70"/>
  <c r="N165" i="70"/>
  <c r="M165" i="70"/>
  <c r="L165" i="70"/>
  <c r="K165" i="70"/>
  <c r="D165" i="70"/>
  <c r="AC164" i="70"/>
  <c r="O164" i="70"/>
  <c r="N164" i="70"/>
  <c r="M164" i="70"/>
  <c r="L164" i="70"/>
  <c r="K164" i="70"/>
  <c r="D164" i="70"/>
  <c r="AC163" i="70"/>
  <c r="O163" i="70"/>
  <c r="N163" i="70"/>
  <c r="M163" i="70"/>
  <c r="L163" i="70"/>
  <c r="K163" i="70"/>
  <c r="D163" i="70"/>
  <c r="AC162" i="70"/>
  <c r="O162" i="70"/>
  <c r="N162" i="70"/>
  <c r="M162" i="70"/>
  <c r="L162" i="70"/>
  <c r="K162" i="70"/>
  <c r="D162" i="70"/>
  <c r="AC161" i="70"/>
  <c r="O161" i="70"/>
  <c r="N161" i="70"/>
  <c r="M161" i="70"/>
  <c r="L161" i="70"/>
  <c r="K161" i="70"/>
  <c r="D161" i="70"/>
  <c r="AC160" i="70"/>
  <c r="O160" i="70"/>
  <c r="N160" i="70"/>
  <c r="M160" i="70"/>
  <c r="L160" i="70"/>
  <c r="K160" i="70"/>
  <c r="D160" i="70"/>
  <c r="AC159" i="70"/>
  <c r="O159" i="70"/>
  <c r="N159" i="70"/>
  <c r="M159" i="70"/>
  <c r="L159" i="70"/>
  <c r="K159" i="70"/>
  <c r="D159" i="70"/>
  <c r="AC158" i="70"/>
  <c r="O158" i="70"/>
  <c r="N158" i="70"/>
  <c r="M158" i="70"/>
  <c r="L158" i="70"/>
  <c r="K158" i="70"/>
  <c r="D158" i="70"/>
  <c r="AC157" i="70"/>
  <c r="O157" i="70"/>
  <c r="N157" i="70"/>
  <c r="M157" i="70"/>
  <c r="L157" i="70"/>
  <c r="K157" i="70"/>
  <c r="D157" i="70"/>
  <c r="AC156" i="70"/>
  <c r="O156" i="70"/>
  <c r="N156" i="70"/>
  <c r="M156" i="70"/>
  <c r="L156" i="70"/>
  <c r="K156" i="70"/>
  <c r="D156" i="70"/>
  <c r="AC155" i="70"/>
  <c r="O155" i="70"/>
  <c r="N155" i="70"/>
  <c r="M155" i="70"/>
  <c r="L155" i="70"/>
  <c r="K155" i="70"/>
  <c r="D155" i="70"/>
  <c r="AC154" i="70"/>
  <c r="O154" i="70"/>
  <c r="N154" i="70"/>
  <c r="M154" i="70"/>
  <c r="L154" i="70"/>
  <c r="K154" i="70"/>
  <c r="D154" i="70"/>
  <c r="AC153" i="70"/>
  <c r="O153" i="70"/>
  <c r="N153" i="70"/>
  <c r="M153" i="70"/>
  <c r="L153" i="70"/>
  <c r="K153" i="70"/>
  <c r="D153" i="70"/>
  <c r="AC152" i="70"/>
  <c r="O152" i="70"/>
  <c r="L152" i="70" s="1"/>
  <c r="N152" i="70"/>
  <c r="M152" i="70"/>
  <c r="K152" i="70"/>
  <c r="D152" i="70"/>
  <c r="AC151" i="70"/>
  <c r="O151" i="70"/>
  <c r="L151" i="70" s="1"/>
  <c r="N151" i="70"/>
  <c r="M151" i="70"/>
  <c r="K151" i="70"/>
  <c r="D151" i="70"/>
  <c r="AC150" i="70"/>
  <c r="O150" i="70"/>
  <c r="L150" i="70" s="1"/>
  <c r="N150" i="70"/>
  <c r="M150" i="70"/>
  <c r="K150" i="70"/>
  <c r="D150" i="70"/>
  <c r="AC149" i="70"/>
  <c r="O149" i="70"/>
  <c r="L149" i="70" s="1"/>
  <c r="N149" i="70"/>
  <c r="M149" i="70"/>
  <c r="K149" i="70"/>
  <c r="D149" i="70"/>
  <c r="AC148" i="70"/>
  <c r="O148" i="70"/>
  <c r="L148" i="70" s="1"/>
  <c r="N148" i="70"/>
  <c r="M148" i="70"/>
  <c r="K148" i="70"/>
  <c r="D148" i="70"/>
  <c r="P147" i="70"/>
  <c r="O147" i="70"/>
  <c r="N147" i="70"/>
  <c r="M147" i="70"/>
  <c r="L147" i="70"/>
  <c r="K147" i="70"/>
  <c r="AC145" i="70"/>
  <c r="O145" i="70"/>
  <c r="N145" i="70"/>
  <c r="M145" i="70"/>
  <c r="L145" i="70"/>
  <c r="K145" i="70"/>
  <c r="D145" i="70"/>
  <c r="AC144" i="70"/>
  <c r="O144" i="70"/>
  <c r="N144" i="70"/>
  <c r="M144" i="70"/>
  <c r="L144" i="70"/>
  <c r="K144" i="70"/>
  <c r="D144" i="70"/>
  <c r="AC143" i="70"/>
  <c r="O143" i="70"/>
  <c r="N143" i="70"/>
  <c r="M143" i="70"/>
  <c r="L143" i="70"/>
  <c r="K143" i="70"/>
  <c r="D143" i="70"/>
  <c r="AC142" i="70"/>
  <c r="O142" i="70"/>
  <c r="N142" i="70"/>
  <c r="M142" i="70"/>
  <c r="L142" i="70"/>
  <c r="K142" i="70"/>
  <c r="D142" i="70"/>
  <c r="AC141" i="70"/>
  <c r="O141" i="70"/>
  <c r="N141" i="70"/>
  <c r="M141" i="70"/>
  <c r="L141" i="70"/>
  <c r="K141" i="70"/>
  <c r="D141" i="70"/>
  <c r="AC140" i="70"/>
  <c r="O140" i="70"/>
  <c r="N140" i="70"/>
  <c r="M140" i="70"/>
  <c r="L140" i="70"/>
  <c r="K140" i="70"/>
  <c r="D140" i="70"/>
  <c r="AC139" i="70"/>
  <c r="O139" i="70"/>
  <c r="N139" i="70"/>
  <c r="M139" i="70"/>
  <c r="L139" i="70"/>
  <c r="K139" i="70"/>
  <c r="D139" i="70"/>
  <c r="AC138" i="70"/>
  <c r="O138" i="70"/>
  <c r="N138" i="70"/>
  <c r="M138" i="70"/>
  <c r="L138" i="70"/>
  <c r="K138" i="70"/>
  <c r="D138" i="70"/>
  <c r="AC137" i="70"/>
  <c r="O137" i="70"/>
  <c r="N137" i="70"/>
  <c r="M137" i="70"/>
  <c r="L137" i="70"/>
  <c r="K137" i="70"/>
  <c r="D137" i="70"/>
  <c r="AC136" i="70"/>
  <c r="O136" i="70"/>
  <c r="N136" i="70"/>
  <c r="M136" i="70"/>
  <c r="L136" i="70"/>
  <c r="K136" i="70"/>
  <c r="D136" i="70"/>
  <c r="AC135" i="70"/>
  <c r="O135" i="70"/>
  <c r="N135" i="70"/>
  <c r="M135" i="70"/>
  <c r="L135" i="70"/>
  <c r="K135" i="70"/>
  <c r="D135" i="70"/>
  <c r="AC134" i="70"/>
  <c r="O134" i="70"/>
  <c r="N134" i="70"/>
  <c r="M134" i="70"/>
  <c r="L134" i="70"/>
  <c r="K134" i="70"/>
  <c r="D134" i="70"/>
  <c r="AC133" i="70"/>
  <c r="O133" i="70"/>
  <c r="N133" i="70"/>
  <c r="M133" i="70"/>
  <c r="L133" i="70"/>
  <c r="K133" i="70"/>
  <c r="D133" i="70"/>
  <c r="AC132" i="70"/>
  <c r="O132" i="70"/>
  <c r="N132" i="70"/>
  <c r="M132" i="70"/>
  <c r="L132" i="70"/>
  <c r="K132" i="70"/>
  <c r="D132" i="70"/>
  <c r="AC131" i="70"/>
  <c r="O131" i="70"/>
  <c r="N131" i="70"/>
  <c r="M131" i="70"/>
  <c r="L131" i="70"/>
  <c r="K131" i="70"/>
  <c r="D131" i="70"/>
  <c r="AC130" i="70"/>
  <c r="O130" i="70"/>
  <c r="N130" i="70"/>
  <c r="M130" i="70"/>
  <c r="L130" i="70"/>
  <c r="K130" i="70"/>
  <c r="D130" i="70"/>
  <c r="AC129" i="70"/>
  <c r="O129" i="70"/>
  <c r="N129" i="70"/>
  <c r="M129" i="70"/>
  <c r="L129" i="70"/>
  <c r="K129" i="70"/>
  <c r="D129" i="70"/>
  <c r="AC128" i="70"/>
  <c r="O128" i="70"/>
  <c r="N128" i="70"/>
  <c r="M128" i="70"/>
  <c r="L128" i="70"/>
  <c r="K128" i="70"/>
  <c r="D128" i="70"/>
  <c r="AC127" i="70"/>
  <c r="O127" i="70"/>
  <c r="L127" i="70" s="1"/>
  <c r="N127" i="70"/>
  <c r="M127" i="70"/>
  <c r="K127" i="70"/>
  <c r="D127" i="70"/>
  <c r="AC126" i="70"/>
  <c r="O126" i="70"/>
  <c r="L126" i="70" s="1"/>
  <c r="N126" i="70"/>
  <c r="M126" i="70"/>
  <c r="K126" i="70"/>
  <c r="D126" i="70"/>
  <c r="P125" i="70"/>
  <c r="O125" i="70"/>
  <c r="N125" i="70"/>
  <c r="M125" i="70"/>
  <c r="L125" i="70"/>
  <c r="K125" i="70"/>
  <c r="AC123" i="70"/>
  <c r="H123" i="70"/>
  <c r="D123" i="70"/>
  <c r="AC122" i="70"/>
  <c r="H122" i="70"/>
  <c r="D122" i="70"/>
  <c r="AC121" i="70"/>
  <c r="H121" i="70"/>
  <c r="D121" i="70"/>
  <c r="AC120" i="70"/>
  <c r="H120" i="70"/>
  <c r="D120" i="70"/>
  <c r="AC119" i="70"/>
  <c r="H119" i="70"/>
  <c r="E119" i="70"/>
  <c r="E120" i="70" s="1"/>
  <c r="E121" i="70" s="1"/>
  <c r="E122" i="70" s="1"/>
  <c r="E123" i="70" s="1"/>
  <c r="D119" i="70"/>
  <c r="AC118" i="70"/>
  <c r="E118" i="70"/>
  <c r="D118" i="70"/>
  <c r="P117" i="70"/>
  <c r="P118" i="70" s="1"/>
  <c r="P119" i="70" s="1"/>
  <c r="P120" i="70" s="1"/>
  <c r="P121" i="70" s="1"/>
  <c r="P122" i="70" s="1"/>
  <c r="P123" i="70" s="1"/>
  <c r="O117" i="70"/>
  <c r="O118" i="70" s="1"/>
  <c r="AC115" i="70"/>
  <c r="O115" i="70"/>
  <c r="N115" i="70"/>
  <c r="M115" i="70"/>
  <c r="L115" i="70"/>
  <c r="K115" i="70"/>
  <c r="D115" i="70"/>
  <c r="AC114" i="70"/>
  <c r="O114" i="70"/>
  <c r="N114" i="70"/>
  <c r="M114" i="70"/>
  <c r="L114" i="70"/>
  <c r="K114" i="70"/>
  <c r="D114" i="70"/>
  <c r="AC113" i="70"/>
  <c r="O113" i="70"/>
  <c r="N113" i="70"/>
  <c r="M113" i="70"/>
  <c r="L113" i="70"/>
  <c r="K113" i="70"/>
  <c r="D113" i="70"/>
  <c r="AC112" i="70"/>
  <c r="O112" i="70"/>
  <c r="N112" i="70"/>
  <c r="M112" i="70"/>
  <c r="L112" i="70"/>
  <c r="K112" i="70"/>
  <c r="D112" i="70"/>
  <c r="AC111" i="70"/>
  <c r="O111" i="70"/>
  <c r="N111" i="70"/>
  <c r="M111" i="70"/>
  <c r="L111" i="70"/>
  <c r="K111" i="70"/>
  <c r="D111" i="70"/>
  <c r="AC110" i="70"/>
  <c r="O110" i="70"/>
  <c r="N110" i="70"/>
  <c r="M110" i="70"/>
  <c r="L110" i="70"/>
  <c r="K110" i="70"/>
  <c r="D110" i="70"/>
  <c r="AC109" i="70"/>
  <c r="O109" i="70"/>
  <c r="N109" i="70"/>
  <c r="M109" i="70"/>
  <c r="L109" i="70"/>
  <c r="K109" i="70"/>
  <c r="D109" i="70"/>
  <c r="AC108" i="70"/>
  <c r="O108" i="70"/>
  <c r="N108" i="70"/>
  <c r="M108" i="70"/>
  <c r="L108" i="70"/>
  <c r="K108" i="70"/>
  <c r="D108" i="70"/>
  <c r="AC107" i="70"/>
  <c r="O107" i="70"/>
  <c r="N107" i="70"/>
  <c r="M107" i="70"/>
  <c r="L107" i="70"/>
  <c r="K107" i="70"/>
  <c r="D107" i="70"/>
  <c r="AC106" i="70"/>
  <c r="O106" i="70"/>
  <c r="N106" i="70"/>
  <c r="M106" i="70"/>
  <c r="L106" i="70"/>
  <c r="K106" i="70"/>
  <c r="D106" i="70"/>
  <c r="AC105" i="70"/>
  <c r="O105" i="70"/>
  <c r="N105" i="70"/>
  <c r="M105" i="70"/>
  <c r="L105" i="70"/>
  <c r="K105" i="70"/>
  <c r="D105" i="70"/>
  <c r="AC104" i="70"/>
  <c r="O104" i="70"/>
  <c r="N104" i="70"/>
  <c r="M104" i="70"/>
  <c r="L104" i="70"/>
  <c r="K104" i="70"/>
  <c r="D104" i="70"/>
  <c r="AC103" i="70"/>
  <c r="O103" i="70"/>
  <c r="N103" i="70"/>
  <c r="M103" i="70"/>
  <c r="L103" i="70"/>
  <c r="K103" i="70"/>
  <c r="D103" i="70"/>
  <c r="AC102" i="70"/>
  <c r="O102" i="70"/>
  <c r="N102" i="70"/>
  <c r="M102" i="70"/>
  <c r="L102" i="70"/>
  <c r="K102" i="70"/>
  <c r="D102" i="70"/>
  <c r="AC101" i="70"/>
  <c r="O101" i="70"/>
  <c r="N101" i="70"/>
  <c r="M101" i="70"/>
  <c r="L101" i="70"/>
  <c r="K101" i="70"/>
  <c r="D101" i="70"/>
  <c r="AC100" i="70"/>
  <c r="O100" i="70"/>
  <c r="L100" i="70" s="1"/>
  <c r="N100" i="70"/>
  <c r="M100" i="70"/>
  <c r="K100" i="70"/>
  <c r="D100" i="70"/>
  <c r="AC99" i="70"/>
  <c r="O99" i="70"/>
  <c r="N99" i="70"/>
  <c r="M99" i="70"/>
  <c r="L99" i="70"/>
  <c r="K99" i="70"/>
  <c r="D99" i="70"/>
  <c r="AC98" i="70"/>
  <c r="O98" i="70"/>
  <c r="L98" i="70" s="1"/>
  <c r="N98" i="70"/>
  <c r="M98" i="70"/>
  <c r="K98" i="70"/>
  <c r="D98" i="70"/>
  <c r="AC97" i="70"/>
  <c r="O97" i="70"/>
  <c r="L97" i="70" s="1"/>
  <c r="N97" i="70"/>
  <c r="M97" i="70"/>
  <c r="K97" i="70"/>
  <c r="D97" i="70"/>
  <c r="AC96" i="70"/>
  <c r="O96" i="70"/>
  <c r="L96" i="70" s="1"/>
  <c r="N96" i="70"/>
  <c r="M96" i="70"/>
  <c r="K96" i="70"/>
  <c r="D96" i="70"/>
  <c r="P95" i="70"/>
  <c r="O95" i="70"/>
  <c r="N95" i="70"/>
  <c r="M95" i="70"/>
  <c r="L95" i="70"/>
  <c r="K95" i="70"/>
  <c r="AC93" i="70"/>
  <c r="H93" i="70"/>
  <c r="D93" i="70"/>
  <c r="AC92" i="70"/>
  <c r="H92" i="70"/>
  <c r="D92" i="70"/>
  <c r="AC91" i="70"/>
  <c r="H91" i="70"/>
  <c r="D91" i="70"/>
  <c r="AC90" i="70"/>
  <c r="H90" i="70"/>
  <c r="D90" i="70"/>
  <c r="AC89" i="70"/>
  <c r="H89" i="70"/>
  <c r="D89" i="70"/>
  <c r="AC88" i="70"/>
  <c r="H88" i="70"/>
  <c r="E88" i="70"/>
  <c r="E89" i="70" s="1"/>
  <c r="E90" i="70" s="1"/>
  <c r="E91" i="70" s="1"/>
  <c r="E92" i="70" s="1"/>
  <c r="E93" i="70" s="1"/>
  <c r="D88" i="70"/>
  <c r="P87" i="70"/>
  <c r="P88" i="70" s="1"/>
  <c r="P89" i="70" s="1"/>
  <c r="P90" i="70" s="1"/>
  <c r="P91" i="70" s="1"/>
  <c r="P92" i="70" s="1"/>
  <c r="P93" i="70" s="1"/>
  <c r="O87" i="70"/>
  <c r="O88" i="70" s="1"/>
  <c r="O89" i="70" s="1"/>
  <c r="O90" i="70" s="1"/>
  <c r="O91" i="70" s="1"/>
  <c r="O92" i="70" s="1"/>
  <c r="O93" i="70" s="1"/>
  <c r="AC85" i="70"/>
  <c r="O85" i="70"/>
  <c r="N85" i="70"/>
  <c r="M85" i="70"/>
  <c r="L85" i="70"/>
  <c r="K85" i="70"/>
  <c r="D85" i="70"/>
  <c r="AC84" i="70"/>
  <c r="O84" i="70"/>
  <c r="N84" i="70"/>
  <c r="M84" i="70"/>
  <c r="L84" i="70"/>
  <c r="K84" i="70"/>
  <c r="D84" i="70"/>
  <c r="AC83" i="70"/>
  <c r="O83" i="70"/>
  <c r="N83" i="70"/>
  <c r="M83" i="70"/>
  <c r="L83" i="70"/>
  <c r="K83" i="70"/>
  <c r="D83" i="70"/>
  <c r="AC82" i="70"/>
  <c r="O82" i="70"/>
  <c r="N82" i="70"/>
  <c r="M82" i="70"/>
  <c r="L82" i="70"/>
  <c r="K82" i="70"/>
  <c r="D82" i="70"/>
  <c r="AC81" i="70"/>
  <c r="O81" i="70"/>
  <c r="N81" i="70"/>
  <c r="M81" i="70"/>
  <c r="L81" i="70"/>
  <c r="K81" i="70"/>
  <c r="D81" i="70"/>
  <c r="AC80" i="70"/>
  <c r="O80" i="70"/>
  <c r="N80" i="70"/>
  <c r="M80" i="70"/>
  <c r="L80" i="70"/>
  <c r="K80" i="70"/>
  <c r="D80" i="70"/>
  <c r="AC79" i="70"/>
  <c r="O79" i="70"/>
  <c r="N79" i="70"/>
  <c r="M79" i="70"/>
  <c r="L79" i="70"/>
  <c r="K79" i="70"/>
  <c r="D79" i="70"/>
  <c r="AC78" i="70"/>
  <c r="O78" i="70"/>
  <c r="N78" i="70"/>
  <c r="M78" i="70"/>
  <c r="L78" i="70"/>
  <c r="K78" i="70"/>
  <c r="D78" i="70"/>
  <c r="AC77" i="70"/>
  <c r="O77" i="70"/>
  <c r="N77" i="70"/>
  <c r="M77" i="70"/>
  <c r="L77" i="70"/>
  <c r="K77" i="70"/>
  <c r="D77" i="70"/>
  <c r="AC76" i="70"/>
  <c r="O76" i="70"/>
  <c r="N76" i="70"/>
  <c r="M76" i="70"/>
  <c r="L76" i="70"/>
  <c r="K76" i="70"/>
  <c r="D76" i="70"/>
  <c r="AC75" i="70"/>
  <c r="O75" i="70"/>
  <c r="N75" i="70"/>
  <c r="M75" i="70"/>
  <c r="L75" i="70"/>
  <c r="K75" i="70"/>
  <c r="D75" i="70"/>
  <c r="AC74" i="70"/>
  <c r="O74" i="70"/>
  <c r="N74" i="70"/>
  <c r="M74" i="70"/>
  <c r="L74" i="70"/>
  <c r="K74" i="70"/>
  <c r="D74" i="70"/>
  <c r="AC73" i="70"/>
  <c r="O73" i="70"/>
  <c r="N73" i="70"/>
  <c r="M73" i="70"/>
  <c r="L73" i="70"/>
  <c r="K73" i="70"/>
  <c r="D73" i="70"/>
  <c r="AC72" i="70"/>
  <c r="O72" i="70"/>
  <c r="L72" i="70" s="1"/>
  <c r="N72" i="70"/>
  <c r="M72" i="70"/>
  <c r="K72" i="70"/>
  <c r="D72" i="70"/>
  <c r="AC71" i="70"/>
  <c r="O71" i="70"/>
  <c r="N71" i="70"/>
  <c r="M71" i="70"/>
  <c r="L71" i="70"/>
  <c r="K71" i="70"/>
  <c r="D71" i="70"/>
  <c r="AC70" i="70"/>
  <c r="O70" i="70"/>
  <c r="N70" i="70"/>
  <c r="M70" i="70"/>
  <c r="L70" i="70"/>
  <c r="K70" i="70"/>
  <c r="D70" i="70"/>
  <c r="AC69" i="70"/>
  <c r="O69" i="70"/>
  <c r="N69" i="70"/>
  <c r="M69" i="70"/>
  <c r="L69" i="70"/>
  <c r="K69" i="70"/>
  <c r="D69" i="70"/>
  <c r="AC68" i="70"/>
  <c r="O68" i="70"/>
  <c r="L68" i="70" s="1"/>
  <c r="N68" i="70"/>
  <c r="M68" i="70"/>
  <c r="K68" i="70"/>
  <c r="D68" i="70"/>
  <c r="AC67" i="70"/>
  <c r="O67" i="70"/>
  <c r="L67" i="70" s="1"/>
  <c r="N67" i="70"/>
  <c r="M67" i="70"/>
  <c r="K67" i="70"/>
  <c r="D67" i="70"/>
  <c r="AC66" i="70"/>
  <c r="O66" i="70"/>
  <c r="N66" i="70"/>
  <c r="M66" i="70"/>
  <c r="L66" i="70"/>
  <c r="K66" i="70"/>
  <c r="D66" i="70"/>
  <c r="P65" i="70"/>
  <c r="O65" i="70"/>
  <c r="N65" i="70"/>
  <c r="M65" i="70"/>
  <c r="L65" i="70"/>
  <c r="K65" i="70"/>
  <c r="AC63" i="70"/>
  <c r="H63" i="70"/>
  <c r="D63" i="70"/>
  <c r="AC62" i="70"/>
  <c r="H62" i="70"/>
  <c r="D62" i="70"/>
  <c r="AC61" i="70"/>
  <c r="H61" i="70"/>
  <c r="D61" i="70"/>
  <c r="AC60" i="70"/>
  <c r="H60" i="70"/>
  <c r="D60" i="70"/>
  <c r="AC59" i="70"/>
  <c r="H59" i="70"/>
  <c r="D59" i="70"/>
  <c r="AC58" i="70"/>
  <c r="H58" i="70"/>
  <c r="E58" i="70"/>
  <c r="E59" i="70" s="1"/>
  <c r="E60" i="70" s="1"/>
  <c r="E61" i="70" s="1"/>
  <c r="E62" i="70" s="1"/>
  <c r="E63" i="70" s="1"/>
  <c r="D58" i="70"/>
  <c r="P57" i="70"/>
  <c r="P58" i="70" s="1"/>
  <c r="P59" i="70" s="1"/>
  <c r="P60" i="70" s="1"/>
  <c r="P61" i="70" s="1"/>
  <c r="P62" i="70" s="1"/>
  <c r="P63" i="70" s="1"/>
  <c r="O57" i="70"/>
  <c r="O58" i="70" s="1"/>
  <c r="O59" i="70" s="1"/>
  <c r="O60" i="70" s="1"/>
  <c r="O61" i="70" s="1"/>
  <c r="O62" i="70" s="1"/>
  <c r="O63" i="70" s="1"/>
  <c r="AC55" i="70"/>
  <c r="O55" i="70"/>
  <c r="N55" i="70"/>
  <c r="M55" i="70"/>
  <c r="L55" i="70"/>
  <c r="K55" i="70"/>
  <c r="D55" i="70"/>
  <c r="AC54" i="70"/>
  <c r="O54" i="70"/>
  <c r="N54" i="70"/>
  <c r="M54" i="70"/>
  <c r="L54" i="70"/>
  <c r="K54" i="70"/>
  <c r="D54" i="70"/>
  <c r="AC53" i="70"/>
  <c r="O53" i="70"/>
  <c r="N53" i="70"/>
  <c r="M53" i="70"/>
  <c r="L53" i="70"/>
  <c r="K53" i="70"/>
  <c r="D53" i="70"/>
  <c r="AC52" i="70"/>
  <c r="O52" i="70"/>
  <c r="N52" i="70"/>
  <c r="M52" i="70"/>
  <c r="L52" i="70"/>
  <c r="K52" i="70"/>
  <c r="D52" i="70"/>
  <c r="AC51" i="70"/>
  <c r="O51" i="70"/>
  <c r="N51" i="70"/>
  <c r="M51" i="70"/>
  <c r="L51" i="70"/>
  <c r="K51" i="70"/>
  <c r="D51" i="70"/>
  <c r="AC50" i="70"/>
  <c r="O50" i="70"/>
  <c r="N50" i="70"/>
  <c r="M50" i="70"/>
  <c r="L50" i="70"/>
  <c r="K50" i="70"/>
  <c r="D50" i="70"/>
  <c r="AC49" i="70"/>
  <c r="O49" i="70"/>
  <c r="N49" i="70"/>
  <c r="M49" i="70"/>
  <c r="L49" i="70"/>
  <c r="K49" i="70"/>
  <c r="D49" i="70"/>
  <c r="AC48" i="70"/>
  <c r="O48" i="70"/>
  <c r="N48" i="70"/>
  <c r="M48" i="70"/>
  <c r="L48" i="70"/>
  <c r="K48" i="70"/>
  <c r="D48" i="70"/>
  <c r="AC47" i="70"/>
  <c r="O47" i="70"/>
  <c r="N47" i="70"/>
  <c r="M47" i="70"/>
  <c r="L47" i="70"/>
  <c r="K47" i="70"/>
  <c r="D47" i="70"/>
  <c r="AC46" i="70"/>
  <c r="O46" i="70"/>
  <c r="N46" i="70"/>
  <c r="M46" i="70"/>
  <c r="L46" i="70"/>
  <c r="K46" i="70"/>
  <c r="D46" i="70"/>
  <c r="AC45" i="70"/>
  <c r="O45" i="70"/>
  <c r="N45" i="70"/>
  <c r="M45" i="70"/>
  <c r="L45" i="70"/>
  <c r="K45" i="70"/>
  <c r="D45" i="70"/>
  <c r="AC44" i="70"/>
  <c r="O44" i="70"/>
  <c r="N44" i="70"/>
  <c r="M44" i="70"/>
  <c r="L44" i="70"/>
  <c r="K44" i="70"/>
  <c r="D44" i="70"/>
  <c r="AC43" i="70"/>
  <c r="O43" i="70"/>
  <c r="N43" i="70"/>
  <c r="M43" i="70"/>
  <c r="L43" i="70"/>
  <c r="K43" i="70"/>
  <c r="D43" i="70"/>
  <c r="AC42" i="70"/>
  <c r="O42" i="70"/>
  <c r="N42" i="70"/>
  <c r="M42" i="70"/>
  <c r="L42" i="70"/>
  <c r="K42" i="70"/>
  <c r="D42" i="70"/>
  <c r="AC41" i="70"/>
  <c r="O41" i="70"/>
  <c r="N41" i="70"/>
  <c r="M41" i="70"/>
  <c r="L41" i="70"/>
  <c r="K41" i="70"/>
  <c r="D41" i="70"/>
  <c r="AC40" i="70"/>
  <c r="O40" i="70"/>
  <c r="N40" i="70"/>
  <c r="M40" i="70"/>
  <c r="L40" i="70"/>
  <c r="K40" i="70"/>
  <c r="D40" i="70"/>
  <c r="AC39" i="70"/>
  <c r="O39" i="70"/>
  <c r="N39" i="70"/>
  <c r="M39" i="70"/>
  <c r="L39" i="70"/>
  <c r="K39" i="70"/>
  <c r="D39" i="70"/>
  <c r="AC38" i="70"/>
  <c r="O38" i="70"/>
  <c r="N38" i="70"/>
  <c r="M38" i="70"/>
  <c r="L38" i="70"/>
  <c r="K38" i="70"/>
  <c r="D38" i="70"/>
  <c r="AC37" i="70"/>
  <c r="O37" i="70"/>
  <c r="N37" i="70"/>
  <c r="M37" i="70"/>
  <c r="L37" i="70"/>
  <c r="K37" i="70"/>
  <c r="D37" i="70"/>
  <c r="AC36" i="70"/>
  <c r="O36" i="70"/>
  <c r="L36" i="70" s="1"/>
  <c r="N36" i="70"/>
  <c r="M36" i="70"/>
  <c r="K36" i="70"/>
  <c r="D36" i="70"/>
  <c r="P35" i="70"/>
  <c r="O35" i="70"/>
  <c r="N35" i="70"/>
  <c r="M35" i="70"/>
  <c r="L35" i="70"/>
  <c r="K35" i="70"/>
  <c r="AC33" i="70"/>
  <c r="H33" i="70"/>
  <c r="D33" i="70"/>
  <c r="AC32" i="70"/>
  <c r="H32" i="70"/>
  <c r="D32" i="70"/>
  <c r="AC31" i="70"/>
  <c r="H31" i="70"/>
  <c r="D31" i="70"/>
  <c r="AC30" i="70"/>
  <c r="H30" i="70"/>
  <c r="D30" i="70"/>
  <c r="AC29" i="70"/>
  <c r="H29" i="70"/>
  <c r="D29" i="70"/>
  <c r="AC28" i="70"/>
  <c r="H28" i="70"/>
  <c r="E28" i="70"/>
  <c r="E29" i="70" s="1"/>
  <c r="E30" i="70" s="1"/>
  <c r="E31" i="70" s="1"/>
  <c r="E32" i="70" s="1"/>
  <c r="E33" i="70" s="1"/>
  <c r="D28" i="70"/>
  <c r="P27" i="70"/>
  <c r="P28" i="70" s="1"/>
  <c r="P29" i="70" s="1"/>
  <c r="P30" i="70" s="1"/>
  <c r="P31" i="70" s="1"/>
  <c r="P32" i="70" s="1"/>
  <c r="P33" i="70" s="1"/>
  <c r="O27" i="70"/>
  <c r="O28" i="70" s="1"/>
  <c r="O29" i="70" s="1"/>
  <c r="O30" i="70" s="1"/>
  <c r="O31" i="70" s="1"/>
  <c r="O32" i="70" s="1"/>
  <c r="O33" i="70" s="1"/>
  <c r="AC25" i="70"/>
  <c r="O25" i="70"/>
  <c r="N25" i="70"/>
  <c r="M25" i="70"/>
  <c r="L25" i="70"/>
  <c r="K25" i="70"/>
  <c r="D25" i="70"/>
  <c r="AC24" i="70"/>
  <c r="O24" i="70"/>
  <c r="N24" i="70"/>
  <c r="M24" i="70"/>
  <c r="L24" i="70"/>
  <c r="K24" i="70"/>
  <c r="D24" i="70"/>
  <c r="AC23" i="70"/>
  <c r="O23" i="70"/>
  <c r="N23" i="70"/>
  <c r="M23" i="70"/>
  <c r="L23" i="70"/>
  <c r="K23" i="70"/>
  <c r="D23" i="70"/>
  <c r="AC22" i="70"/>
  <c r="O22" i="70"/>
  <c r="N22" i="70"/>
  <c r="M22" i="70"/>
  <c r="L22" i="70"/>
  <c r="K22" i="70"/>
  <c r="D22" i="70"/>
  <c r="AC21" i="70"/>
  <c r="O21" i="70"/>
  <c r="N21" i="70"/>
  <c r="M21" i="70"/>
  <c r="L21" i="70"/>
  <c r="K21" i="70"/>
  <c r="D21" i="70"/>
  <c r="AC20" i="70"/>
  <c r="O20" i="70"/>
  <c r="N20" i="70"/>
  <c r="M20" i="70"/>
  <c r="L20" i="70"/>
  <c r="K20" i="70"/>
  <c r="D20" i="70"/>
  <c r="AC19" i="70"/>
  <c r="O19" i="70"/>
  <c r="N19" i="70"/>
  <c r="M19" i="70"/>
  <c r="L19" i="70"/>
  <c r="K19" i="70"/>
  <c r="D19" i="70"/>
  <c r="AC18" i="70"/>
  <c r="O18" i="70"/>
  <c r="N18" i="70"/>
  <c r="M18" i="70"/>
  <c r="L18" i="70"/>
  <c r="K18" i="70"/>
  <c r="D18" i="70"/>
  <c r="AC17" i="70"/>
  <c r="O17" i="70"/>
  <c r="N17" i="70"/>
  <c r="M17" i="70"/>
  <c r="L17" i="70"/>
  <c r="K17" i="70"/>
  <c r="D17" i="70"/>
  <c r="AC16" i="70"/>
  <c r="O16" i="70"/>
  <c r="N16" i="70"/>
  <c r="M16" i="70"/>
  <c r="L16" i="70"/>
  <c r="K16" i="70"/>
  <c r="D16" i="70"/>
  <c r="AC15" i="70"/>
  <c r="O15" i="70"/>
  <c r="N15" i="70"/>
  <c r="M15" i="70"/>
  <c r="L15" i="70"/>
  <c r="K15" i="70"/>
  <c r="D15" i="70"/>
  <c r="AC14" i="70"/>
  <c r="O14" i="70"/>
  <c r="N14" i="70"/>
  <c r="M14" i="70"/>
  <c r="L14" i="70"/>
  <c r="K14" i="70"/>
  <c r="D14" i="70"/>
  <c r="AC13" i="70"/>
  <c r="O13" i="70"/>
  <c r="N13" i="70"/>
  <c r="M13" i="70"/>
  <c r="L13" i="70"/>
  <c r="K13" i="70"/>
  <c r="D13" i="70"/>
  <c r="AC12" i="70"/>
  <c r="O12" i="70"/>
  <c r="N12" i="70"/>
  <c r="M12" i="70"/>
  <c r="L12" i="70"/>
  <c r="K12" i="70"/>
  <c r="D12" i="70"/>
  <c r="AC11" i="70"/>
  <c r="O11" i="70"/>
  <c r="N11" i="70"/>
  <c r="M11" i="70"/>
  <c r="L11" i="70"/>
  <c r="K11" i="70"/>
  <c r="D11" i="70"/>
  <c r="AC10" i="70"/>
  <c r="O10" i="70"/>
  <c r="N10" i="70"/>
  <c r="M10" i="70"/>
  <c r="L10" i="70"/>
  <c r="K10" i="70"/>
  <c r="D10" i="70"/>
  <c r="AC9" i="70"/>
  <c r="O9" i="70"/>
  <c r="N9" i="70"/>
  <c r="M9" i="70"/>
  <c r="L9" i="70"/>
  <c r="K9" i="70"/>
  <c r="D9" i="70"/>
  <c r="AC8" i="70"/>
  <c r="O8" i="70"/>
  <c r="N8" i="70"/>
  <c r="M8" i="70"/>
  <c r="L8" i="70"/>
  <c r="K8" i="70"/>
  <c r="D8" i="70"/>
  <c r="AC7" i="70"/>
  <c r="O7" i="70"/>
  <c r="L7" i="70" s="1"/>
  <c r="N7" i="70"/>
  <c r="M7" i="70"/>
  <c r="K7" i="70"/>
  <c r="D7" i="70"/>
  <c r="AC6" i="70"/>
  <c r="O6" i="70"/>
  <c r="N6" i="70"/>
  <c r="M6" i="70"/>
  <c r="L6" i="70"/>
  <c r="K6" i="70"/>
  <c r="D6" i="70"/>
  <c r="P5" i="70"/>
  <c r="O5" i="70"/>
  <c r="N5" i="70"/>
  <c r="M5" i="70"/>
  <c r="L5" i="70"/>
  <c r="K5" i="70"/>
  <c r="O119" i="70" l="1"/>
  <c r="O120" i="70" s="1"/>
  <c r="O121" i="70" s="1"/>
  <c r="O122" i="70" s="1"/>
  <c r="O123" i="70" s="1"/>
  <c r="H118" i="70"/>
  <c r="O201" i="70"/>
  <c r="O202" i="70" s="1"/>
  <c r="O203" i="70" s="1"/>
  <c r="O204" i="70" s="1"/>
  <c r="O205" i="70" s="1"/>
  <c r="H200" i="70"/>
  <c r="I14" i="70"/>
  <c r="B14" i="70" s="1"/>
  <c r="I18" i="70"/>
  <c r="B18" i="70" s="1"/>
  <c r="I22" i="70"/>
  <c r="B22" i="70" s="1"/>
  <c r="I74" i="70"/>
  <c r="B74" i="70" s="1"/>
  <c r="I78" i="70"/>
  <c r="B78" i="70" s="1"/>
  <c r="I82" i="70"/>
  <c r="B82" i="70" s="1"/>
  <c r="I136" i="70"/>
  <c r="B136" i="70" s="1"/>
  <c r="I104" i="70"/>
  <c r="B104" i="70" s="1"/>
  <c r="I108" i="70"/>
  <c r="B108" i="70" s="1"/>
  <c r="I112" i="70"/>
  <c r="B112" i="70" s="1"/>
  <c r="I70" i="70"/>
  <c r="I16" i="70"/>
  <c r="B16" i="70" s="1"/>
  <c r="I24" i="70"/>
  <c r="B24" i="70" s="1"/>
  <c r="I127" i="70"/>
  <c r="I131" i="70"/>
  <c r="B131" i="70" s="1"/>
  <c r="I135" i="70"/>
  <c r="B135" i="70" s="1"/>
  <c r="I139" i="70"/>
  <c r="B139" i="70" s="1"/>
  <c r="I143" i="70"/>
  <c r="B143" i="70" s="1"/>
  <c r="I167" i="70"/>
  <c r="B167" i="70" s="1"/>
  <c r="I140" i="70"/>
  <c r="B140" i="70" s="1"/>
  <c r="I129" i="70"/>
  <c r="B129" i="70" s="1"/>
  <c r="I133" i="70"/>
  <c r="B133" i="70" s="1"/>
  <c r="I137" i="70"/>
  <c r="B137" i="70" s="1"/>
  <c r="I141" i="70"/>
  <c r="B141" i="70" s="1"/>
  <c r="I145" i="70"/>
  <c r="B145" i="70" s="1"/>
  <c r="I269" i="70"/>
  <c r="B269" i="70" s="1"/>
  <c r="I273" i="70"/>
  <c r="B273" i="70" s="1"/>
  <c r="I277" i="70"/>
  <c r="B277" i="70" s="1"/>
  <c r="I281" i="70"/>
  <c r="B281" i="70" s="1"/>
  <c r="I285" i="70"/>
  <c r="B285" i="70" s="1"/>
  <c r="I151" i="70"/>
  <c r="I271" i="70"/>
  <c r="B271" i="70" s="1"/>
  <c r="I275" i="70"/>
  <c r="B275" i="70" s="1"/>
  <c r="I279" i="70"/>
  <c r="B279" i="70" s="1"/>
  <c r="I283" i="70"/>
  <c r="B283" i="70" s="1"/>
  <c r="I287" i="70"/>
  <c r="B287" i="70" s="1"/>
  <c r="I100" i="70"/>
  <c r="I98" i="70"/>
  <c r="I102" i="70"/>
  <c r="B102" i="70" s="1"/>
  <c r="I106" i="70"/>
  <c r="B106" i="70" s="1"/>
  <c r="I110" i="70"/>
  <c r="B110" i="70" s="1"/>
  <c r="I114" i="70"/>
  <c r="B114" i="70" s="1"/>
  <c r="I96" i="70"/>
  <c r="I99" i="70"/>
  <c r="I103" i="70"/>
  <c r="B103" i="70" s="1"/>
  <c r="I107" i="70"/>
  <c r="B107" i="70" s="1"/>
  <c r="I111" i="70"/>
  <c r="B111" i="70" s="1"/>
  <c r="I226" i="70"/>
  <c r="B226" i="70" s="1"/>
  <c r="I97" i="70"/>
  <c r="I101" i="70"/>
  <c r="I105" i="70"/>
  <c r="B105" i="70" s="1"/>
  <c r="I109" i="70"/>
  <c r="B109" i="70" s="1"/>
  <c r="I113" i="70"/>
  <c r="B113" i="70" s="1"/>
  <c r="I66" i="70"/>
  <c r="I69" i="70"/>
  <c r="I73" i="70"/>
  <c r="B73" i="70" s="1"/>
  <c r="I77" i="70"/>
  <c r="B77" i="70" s="1"/>
  <c r="I161" i="70"/>
  <c r="B161" i="70" s="1"/>
  <c r="I209" i="70"/>
  <c r="I213" i="70"/>
  <c r="I217" i="70"/>
  <c r="B217" i="70" s="1"/>
  <c r="I221" i="70"/>
  <c r="B221" i="70" s="1"/>
  <c r="I71" i="70"/>
  <c r="I75" i="70"/>
  <c r="B75" i="70" s="1"/>
  <c r="I79" i="70"/>
  <c r="B79" i="70" s="1"/>
  <c r="I210" i="70"/>
  <c r="I211" i="70"/>
  <c r="I214" i="70"/>
  <c r="I215" i="70"/>
  <c r="B215" i="70" s="1"/>
  <c r="I218" i="70"/>
  <c r="B218" i="70" s="1"/>
  <c r="I219" i="70"/>
  <c r="B219" i="70" s="1"/>
  <c r="I80" i="70"/>
  <c r="B80" i="70" s="1"/>
  <c r="I84" i="70"/>
  <c r="B84" i="70" s="1"/>
  <c r="I67" i="70"/>
  <c r="I180" i="70"/>
  <c r="I184" i="70"/>
  <c r="I188" i="70"/>
  <c r="B188" i="70" s="1"/>
  <c r="I192" i="70"/>
  <c r="B192" i="70" s="1"/>
  <c r="I196" i="70"/>
  <c r="B196" i="70" s="1"/>
  <c r="I222" i="70"/>
  <c r="B222" i="70" s="1"/>
  <c r="I227" i="70"/>
  <c r="B227" i="70" s="1"/>
  <c r="I115" i="70"/>
  <c r="B115" i="70" s="1"/>
  <c r="I208" i="70"/>
  <c r="I212" i="70"/>
  <c r="I216" i="70"/>
  <c r="B216" i="70" s="1"/>
  <c r="I220" i="70"/>
  <c r="B220" i="70" s="1"/>
  <c r="I240" i="70"/>
  <c r="I244" i="70"/>
  <c r="I248" i="70"/>
  <c r="B248" i="70" s="1"/>
  <c r="I252" i="70"/>
  <c r="B252" i="70" s="1"/>
  <c r="I256" i="70"/>
  <c r="B256" i="70" s="1"/>
  <c r="I37" i="70"/>
  <c r="B37" i="70" s="1"/>
  <c r="I41" i="70"/>
  <c r="B41" i="70" s="1"/>
  <c r="I45" i="70"/>
  <c r="B45" i="70" s="1"/>
  <c r="I49" i="70"/>
  <c r="B49" i="70" s="1"/>
  <c r="I53" i="70"/>
  <c r="B53" i="70" s="1"/>
  <c r="I178" i="70"/>
  <c r="I182" i="70"/>
  <c r="I186" i="70"/>
  <c r="B186" i="70" s="1"/>
  <c r="I190" i="70"/>
  <c r="B190" i="70" s="1"/>
  <c r="I194" i="70"/>
  <c r="B194" i="70" s="1"/>
  <c r="I39" i="70"/>
  <c r="B39" i="70" s="1"/>
  <c r="I43" i="70"/>
  <c r="B43" i="70" s="1"/>
  <c r="I47" i="70"/>
  <c r="B47" i="70" s="1"/>
  <c r="I51" i="70"/>
  <c r="B51" i="70" s="1"/>
  <c r="I55" i="70"/>
  <c r="B55" i="70" s="1"/>
  <c r="I6" i="70"/>
  <c r="I9" i="70"/>
  <c r="B9" i="70" s="1"/>
  <c r="I21" i="70"/>
  <c r="B21" i="70" s="1"/>
  <c r="I165" i="70"/>
  <c r="B165" i="70" s="1"/>
  <c r="I20" i="70"/>
  <c r="B20" i="70" s="1"/>
  <c r="I10" i="70"/>
  <c r="B10" i="70" s="1"/>
  <c r="I25" i="70"/>
  <c r="B25" i="70" s="1"/>
  <c r="I148" i="70"/>
  <c r="I164" i="70"/>
  <c r="B164" i="70" s="1"/>
  <c r="I8" i="70"/>
  <c r="B8" i="70" s="1"/>
  <c r="I12" i="70"/>
  <c r="B12" i="70" s="1"/>
  <c r="I13" i="70"/>
  <c r="B13" i="70" s="1"/>
  <c r="I17" i="70"/>
  <c r="B17" i="70" s="1"/>
  <c r="I149" i="70"/>
  <c r="I150" i="70"/>
  <c r="I162" i="70"/>
  <c r="B162" i="70" s="1"/>
  <c r="I40" i="70"/>
  <c r="B40" i="70" s="1"/>
  <c r="I81" i="70"/>
  <c r="B81" i="70" s="1"/>
  <c r="I85" i="70"/>
  <c r="B85" i="70" s="1"/>
  <c r="I138" i="70"/>
  <c r="B138" i="70" s="1"/>
  <c r="I163" i="70"/>
  <c r="B163" i="70" s="1"/>
  <c r="I179" i="70"/>
  <c r="I38" i="70"/>
  <c r="B38" i="70" s="1"/>
  <c r="I42" i="70"/>
  <c r="B42" i="70" s="1"/>
  <c r="I46" i="70"/>
  <c r="B46" i="70" s="1"/>
  <c r="I50" i="70"/>
  <c r="B50" i="70" s="1"/>
  <c r="I54" i="70"/>
  <c r="B54" i="70" s="1"/>
  <c r="I83" i="70"/>
  <c r="B83" i="70" s="1"/>
  <c r="I36" i="70"/>
  <c r="I44" i="70"/>
  <c r="B44" i="70" s="1"/>
  <c r="I48" i="70"/>
  <c r="B48" i="70" s="1"/>
  <c r="I52" i="70"/>
  <c r="B52" i="70" s="1"/>
  <c r="I126" i="70"/>
  <c r="I130" i="70"/>
  <c r="B130" i="70" s="1"/>
  <c r="I134" i="70"/>
  <c r="B134" i="70" s="1"/>
  <c r="I144" i="70"/>
  <c r="B144" i="70" s="1"/>
  <c r="I153" i="70"/>
  <c r="I154" i="70"/>
  <c r="I157" i="70"/>
  <c r="B157" i="70" s="1"/>
  <c r="I158" i="70"/>
  <c r="B158" i="70" s="1"/>
  <c r="I181" i="70"/>
  <c r="I185" i="70"/>
  <c r="B185" i="70" s="1"/>
  <c r="I189" i="70"/>
  <c r="B189" i="70" s="1"/>
  <c r="I193" i="70"/>
  <c r="B193" i="70" s="1"/>
  <c r="I197" i="70"/>
  <c r="B197" i="70" s="1"/>
  <c r="I223" i="70"/>
  <c r="B223" i="70" s="1"/>
  <c r="I239" i="70"/>
  <c r="I243" i="70"/>
  <c r="I247" i="70"/>
  <c r="B247" i="70" s="1"/>
  <c r="I251" i="70"/>
  <c r="B251" i="70" s="1"/>
  <c r="I255" i="70"/>
  <c r="B255" i="70" s="1"/>
  <c r="I270" i="70"/>
  <c r="B270" i="70" s="1"/>
  <c r="I274" i="70"/>
  <c r="B274" i="70" s="1"/>
  <c r="I278" i="70"/>
  <c r="B278" i="70" s="1"/>
  <c r="I282" i="70"/>
  <c r="B282" i="70" s="1"/>
  <c r="I286" i="70"/>
  <c r="B286" i="70" s="1"/>
  <c r="I238" i="70"/>
  <c r="I242" i="70"/>
  <c r="I246" i="70"/>
  <c r="B246" i="70" s="1"/>
  <c r="I250" i="70"/>
  <c r="B250" i="70" s="1"/>
  <c r="I254" i="70"/>
  <c r="B254" i="70" s="1"/>
  <c r="I128" i="70"/>
  <c r="B128" i="70" s="1"/>
  <c r="I132" i="70"/>
  <c r="B132" i="70" s="1"/>
  <c r="I142" i="70"/>
  <c r="B142" i="70" s="1"/>
  <c r="I152" i="70"/>
  <c r="I155" i="70"/>
  <c r="B155" i="70" s="1"/>
  <c r="I156" i="70"/>
  <c r="B156" i="70" s="1"/>
  <c r="I159" i="70"/>
  <c r="B159" i="70" s="1"/>
  <c r="I160" i="70"/>
  <c r="B160" i="70" s="1"/>
  <c r="I166" i="70"/>
  <c r="B166" i="70" s="1"/>
  <c r="I183" i="70"/>
  <c r="I187" i="70"/>
  <c r="B187" i="70" s="1"/>
  <c r="I191" i="70"/>
  <c r="B191" i="70" s="1"/>
  <c r="I195" i="70"/>
  <c r="B195" i="70" s="1"/>
  <c r="I224" i="70"/>
  <c r="B224" i="70" s="1"/>
  <c r="I225" i="70"/>
  <c r="B225" i="70" s="1"/>
  <c r="I241" i="70"/>
  <c r="I245" i="70"/>
  <c r="B245" i="70" s="1"/>
  <c r="I249" i="70"/>
  <c r="B249" i="70" s="1"/>
  <c r="I253" i="70"/>
  <c r="B253" i="70" s="1"/>
  <c r="I257" i="70"/>
  <c r="B257" i="70" s="1"/>
  <c r="I268" i="70"/>
  <c r="B268" i="70" s="1"/>
  <c r="P268" i="70" s="1"/>
  <c r="I272" i="70"/>
  <c r="B272" i="70" s="1"/>
  <c r="I276" i="70"/>
  <c r="B276" i="70" s="1"/>
  <c r="I280" i="70"/>
  <c r="B280" i="70" s="1"/>
  <c r="I284" i="70"/>
  <c r="B284" i="70" s="1"/>
  <c r="I68" i="70"/>
  <c r="I76" i="70"/>
  <c r="B76" i="70" s="1"/>
  <c r="I11" i="70"/>
  <c r="B11" i="70" s="1"/>
  <c r="I19" i="70"/>
  <c r="B19" i="70" s="1"/>
  <c r="I72" i="70"/>
  <c r="I7" i="70"/>
  <c r="I15" i="70"/>
  <c r="B15" i="70" s="1"/>
  <c r="I23" i="70"/>
  <c r="B23" i="70" s="1"/>
  <c r="AC265" i="69"/>
  <c r="H265" i="69"/>
  <c r="AC264" i="69"/>
  <c r="H264" i="69"/>
  <c r="AC263" i="69"/>
  <c r="H263" i="69"/>
  <c r="AC262" i="69"/>
  <c r="H262" i="69"/>
  <c r="AC261" i="69"/>
  <c r="H261" i="69"/>
  <c r="AC260" i="69"/>
  <c r="H260" i="69"/>
  <c r="AC235" i="69"/>
  <c r="H235" i="69"/>
  <c r="AC234" i="69"/>
  <c r="H234" i="69"/>
  <c r="AC233" i="69"/>
  <c r="H233" i="69"/>
  <c r="AC232" i="69"/>
  <c r="H232" i="69"/>
  <c r="AC231" i="69"/>
  <c r="H231" i="69"/>
  <c r="AC230" i="69"/>
  <c r="H230" i="69"/>
  <c r="AC205" i="69"/>
  <c r="H205" i="69"/>
  <c r="AC204" i="69"/>
  <c r="H204" i="69"/>
  <c r="AC203" i="69"/>
  <c r="H203" i="69"/>
  <c r="AC202" i="69"/>
  <c r="H202" i="69"/>
  <c r="AC201" i="69"/>
  <c r="H201" i="69"/>
  <c r="AC200" i="69"/>
  <c r="H200" i="69"/>
  <c r="AC175" i="69"/>
  <c r="H175" i="69"/>
  <c r="AC174" i="69"/>
  <c r="H174" i="69"/>
  <c r="AC173" i="69"/>
  <c r="H173" i="69"/>
  <c r="AC172" i="69"/>
  <c r="H172" i="69"/>
  <c r="AC171" i="69"/>
  <c r="H171" i="69"/>
  <c r="AC170" i="69"/>
  <c r="H170" i="69"/>
  <c r="AC123" i="69"/>
  <c r="H123" i="69"/>
  <c r="AC122" i="69"/>
  <c r="H122" i="69"/>
  <c r="AC121" i="69"/>
  <c r="H121" i="69"/>
  <c r="AC120" i="69"/>
  <c r="H120" i="69"/>
  <c r="AC119" i="69"/>
  <c r="H119" i="69"/>
  <c r="AC118" i="69"/>
  <c r="H118" i="69"/>
  <c r="AC93" i="69"/>
  <c r="H93" i="69"/>
  <c r="AC92" i="69"/>
  <c r="H92" i="69"/>
  <c r="AC91" i="69"/>
  <c r="H91" i="69"/>
  <c r="AC90" i="69"/>
  <c r="H90" i="69"/>
  <c r="AC89" i="69"/>
  <c r="H89" i="69"/>
  <c r="AC88" i="69"/>
  <c r="H88" i="69"/>
  <c r="AC63" i="69"/>
  <c r="H63" i="69"/>
  <c r="AC62" i="69"/>
  <c r="H62" i="69"/>
  <c r="AC61" i="69"/>
  <c r="H61" i="69"/>
  <c r="AC60" i="69"/>
  <c r="H60" i="69"/>
  <c r="AC59" i="69"/>
  <c r="H59" i="69"/>
  <c r="AC58" i="69"/>
  <c r="AC28" i="69"/>
  <c r="AC13" i="69"/>
  <c r="H29" i="69"/>
  <c r="H30" i="69"/>
  <c r="H31" i="69"/>
  <c r="H32" i="69"/>
  <c r="H33" i="69"/>
  <c r="H28" i="69"/>
  <c r="AC29" i="69"/>
  <c r="AC30" i="69"/>
  <c r="AC31" i="69"/>
  <c r="AC32" i="69"/>
  <c r="AC33" i="69"/>
  <c r="AC287" i="69"/>
  <c r="AC286" i="69"/>
  <c r="AC285" i="69"/>
  <c r="AC284" i="69"/>
  <c r="AC283" i="69"/>
  <c r="AC282" i="69"/>
  <c r="AC281" i="69"/>
  <c r="AC280" i="69"/>
  <c r="AC279" i="69"/>
  <c r="AC278" i="69"/>
  <c r="AC277" i="69"/>
  <c r="AC276" i="69"/>
  <c r="AC275" i="69"/>
  <c r="AC274" i="69"/>
  <c r="AC273" i="69"/>
  <c r="AC272" i="69"/>
  <c r="AC271" i="69"/>
  <c r="AC270" i="69"/>
  <c r="AC269" i="69"/>
  <c r="AC268" i="69"/>
  <c r="AC257" i="69"/>
  <c r="AC256" i="69"/>
  <c r="AC255" i="69"/>
  <c r="AC254" i="69"/>
  <c r="AC253" i="69"/>
  <c r="AC252" i="69"/>
  <c r="AC251" i="69"/>
  <c r="AC250" i="69"/>
  <c r="AC249" i="69"/>
  <c r="AC248" i="69"/>
  <c r="AC247" i="69"/>
  <c r="AC246" i="69"/>
  <c r="AC245" i="69"/>
  <c r="AC244" i="69"/>
  <c r="AC243" i="69"/>
  <c r="AC242" i="69"/>
  <c r="AC241" i="69"/>
  <c r="AC240" i="69"/>
  <c r="AC239" i="69"/>
  <c r="AC238" i="69"/>
  <c r="AC227" i="69"/>
  <c r="AC226" i="69"/>
  <c r="AC225" i="69"/>
  <c r="AC224" i="69"/>
  <c r="AC223" i="69"/>
  <c r="AC222" i="69"/>
  <c r="AC221" i="69"/>
  <c r="AC220" i="69"/>
  <c r="AC219" i="69"/>
  <c r="AC218" i="69"/>
  <c r="AC217" i="69"/>
  <c r="AC216" i="69"/>
  <c r="AC215" i="69"/>
  <c r="AC214" i="69"/>
  <c r="AC213" i="69"/>
  <c r="AC212" i="69"/>
  <c r="AC211" i="69"/>
  <c r="AC210" i="69"/>
  <c r="AC209" i="69"/>
  <c r="AC208" i="69"/>
  <c r="AC197" i="69"/>
  <c r="AC196" i="69"/>
  <c r="AC195" i="69"/>
  <c r="AC194" i="69"/>
  <c r="AC193" i="69"/>
  <c r="AC192" i="69"/>
  <c r="AC191" i="69"/>
  <c r="AC190" i="69"/>
  <c r="AC189" i="69"/>
  <c r="AC188" i="69"/>
  <c r="AC187" i="69"/>
  <c r="AC186" i="69"/>
  <c r="AC185" i="69"/>
  <c r="AC184" i="69"/>
  <c r="AC183" i="69"/>
  <c r="AC182" i="69"/>
  <c r="AC181" i="69"/>
  <c r="AC180" i="69"/>
  <c r="AC179" i="69"/>
  <c r="AC178" i="69"/>
  <c r="AC167" i="69"/>
  <c r="AC166" i="69"/>
  <c r="AC165" i="69"/>
  <c r="AC164" i="69"/>
  <c r="AC163" i="69"/>
  <c r="AC162" i="69"/>
  <c r="AC161" i="69"/>
  <c r="AC160" i="69"/>
  <c r="AC159" i="69"/>
  <c r="AC158" i="69"/>
  <c r="AC157" i="69"/>
  <c r="AC156" i="69"/>
  <c r="AC155" i="69"/>
  <c r="AC154" i="69"/>
  <c r="AC153" i="69"/>
  <c r="AC152" i="69"/>
  <c r="AC151" i="69"/>
  <c r="AC150" i="69"/>
  <c r="AC149" i="69"/>
  <c r="AC148" i="69"/>
  <c r="AC145" i="69"/>
  <c r="AC144" i="69"/>
  <c r="AC143" i="69"/>
  <c r="AC142" i="69"/>
  <c r="AC141" i="69"/>
  <c r="AC140" i="69"/>
  <c r="AC139" i="69"/>
  <c r="AC138" i="69"/>
  <c r="AC137" i="69"/>
  <c r="AC136" i="69"/>
  <c r="AC135" i="69"/>
  <c r="AC134" i="69"/>
  <c r="AC133" i="69"/>
  <c r="AC132" i="69"/>
  <c r="AC131" i="69"/>
  <c r="AC130" i="69"/>
  <c r="AC129" i="69"/>
  <c r="AC128" i="69"/>
  <c r="AC127" i="69"/>
  <c r="AC126" i="69"/>
  <c r="AC115" i="69"/>
  <c r="AC114" i="69"/>
  <c r="AC113" i="69"/>
  <c r="AC112" i="69"/>
  <c r="AC111" i="69"/>
  <c r="AC110" i="69"/>
  <c r="AC109" i="69"/>
  <c r="AC108" i="69"/>
  <c r="AC107" i="69"/>
  <c r="AC106" i="69"/>
  <c r="AC105" i="69"/>
  <c r="AC104" i="69"/>
  <c r="AC103" i="69"/>
  <c r="AC102" i="69"/>
  <c r="AC101" i="69"/>
  <c r="AC100" i="69"/>
  <c r="AC99" i="69"/>
  <c r="AC98" i="69"/>
  <c r="AC97" i="69"/>
  <c r="AC96" i="69"/>
  <c r="AC85" i="69"/>
  <c r="AC84" i="69"/>
  <c r="AC83" i="69"/>
  <c r="AC82" i="69"/>
  <c r="AC81" i="69"/>
  <c r="AC80" i="69"/>
  <c r="AC79" i="69"/>
  <c r="AC78" i="69"/>
  <c r="AC77" i="69"/>
  <c r="AC76" i="69"/>
  <c r="AC75" i="69"/>
  <c r="AC74" i="69"/>
  <c r="AC73" i="69"/>
  <c r="AC72" i="69"/>
  <c r="AC71" i="69"/>
  <c r="AC70" i="69"/>
  <c r="AC69" i="69"/>
  <c r="AC68" i="69"/>
  <c r="AC67" i="69"/>
  <c r="AC66" i="69"/>
  <c r="AC55" i="69"/>
  <c r="AC54" i="69"/>
  <c r="AC53" i="69"/>
  <c r="AC52" i="69"/>
  <c r="AC51" i="69"/>
  <c r="AC50" i="69"/>
  <c r="AC49" i="69"/>
  <c r="AC48" i="69"/>
  <c r="AC47" i="69"/>
  <c r="AC46" i="69"/>
  <c r="AC45" i="69"/>
  <c r="AC44" i="69"/>
  <c r="AC43" i="69"/>
  <c r="AC42" i="69"/>
  <c r="AC41" i="69"/>
  <c r="AC40" i="69"/>
  <c r="AC39" i="69"/>
  <c r="AC38" i="69"/>
  <c r="AC37" i="69"/>
  <c r="AC36" i="69"/>
  <c r="AC25" i="69"/>
  <c r="AC24" i="69"/>
  <c r="AC23" i="69"/>
  <c r="AC22" i="69"/>
  <c r="AC21" i="69"/>
  <c r="AC20" i="69"/>
  <c r="AC19" i="69"/>
  <c r="AC18" i="69"/>
  <c r="AC17" i="69"/>
  <c r="AC16" i="69"/>
  <c r="AC15" i="69"/>
  <c r="AC14" i="69"/>
  <c r="AC12" i="69"/>
  <c r="AC11" i="69"/>
  <c r="AC10" i="69"/>
  <c r="AC9" i="69"/>
  <c r="AC8" i="69"/>
  <c r="AC7" i="69"/>
  <c r="AC6" i="69"/>
  <c r="B244" i="70" l="1"/>
  <c r="B127" i="70"/>
  <c r="B72" i="70"/>
  <c r="B7" i="70"/>
  <c r="B184" i="70"/>
  <c r="B154" i="70"/>
  <c r="B243" i="70"/>
  <c r="B126" i="70"/>
  <c r="P126" i="70" s="1"/>
  <c r="B214" i="70"/>
  <c r="B213" i="70"/>
  <c r="B101" i="70"/>
  <c r="B71" i="70"/>
  <c r="B70" i="70"/>
  <c r="B69" i="70"/>
  <c r="B183" i="70"/>
  <c r="B182" i="70"/>
  <c r="B153" i="70"/>
  <c r="B242" i="70"/>
  <c r="B241" i="70"/>
  <c r="B240" i="70"/>
  <c r="B239" i="70"/>
  <c r="B238" i="70"/>
  <c r="P238" i="70" s="1"/>
  <c r="B212" i="70"/>
  <c r="B210" i="70"/>
  <c r="B211" i="70"/>
  <c r="B209" i="70"/>
  <c r="B208" i="70"/>
  <c r="P208" i="70" s="1"/>
  <c r="B181" i="70"/>
  <c r="B180" i="70"/>
  <c r="B179" i="70"/>
  <c r="B178" i="70"/>
  <c r="P178" i="70" s="1"/>
  <c r="P269" i="70"/>
  <c r="P270" i="70" s="1"/>
  <c r="P271" i="70" s="1"/>
  <c r="P272" i="70" s="1"/>
  <c r="P273" i="70" s="1"/>
  <c r="P274" i="70" s="1"/>
  <c r="P275" i="70" s="1"/>
  <c r="P276" i="70" s="1"/>
  <c r="P277" i="70" s="1"/>
  <c r="P278" i="70" s="1"/>
  <c r="P279" i="70" s="1"/>
  <c r="P280" i="70" s="1"/>
  <c r="P281" i="70" s="1"/>
  <c r="P282" i="70" s="1"/>
  <c r="P283" i="70" s="1"/>
  <c r="P284" i="70" s="1"/>
  <c r="P285" i="70" s="1"/>
  <c r="P286" i="70" s="1"/>
  <c r="P287" i="70" s="1"/>
  <c r="B152" i="70"/>
  <c r="B151" i="70"/>
  <c r="B150" i="70"/>
  <c r="B149" i="70"/>
  <c r="B148" i="70"/>
  <c r="P148" i="70" s="1"/>
  <c r="B100" i="70"/>
  <c r="B99" i="70"/>
  <c r="B98" i="70"/>
  <c r="B97" i="70"/>
  <c r="B96" i="70"/>
  <c r="P96" i="70" s="1"/>
  <c r="B68" i="70"/>
  <c r="B67" i="70"/>
  <c r="B66" i="70"/>
  <c r="P66" i="70" s="1"/>
  <c r="B36" i="70"/>
  <c r="P36" i="70" s="1"/>
  <c r="P37" i="70" s="1"/>
  <c r="P38" i="70" s="1"/>
  <c r="P39" i="70" s="1"/>
  <c r="P40" i="70" s="1"/>
  <c r="P41" i="70" s="1"/>
  <c r="P42" i="70" s="1"/>
  <c r="P43" i="70" s="1"/>
  <c r="P44" i="70" s="1"/>
  <c r="P45" i="70" s="1"/>
  <c r="P46" i="70" s="1"/>
  <c r="P47" i="70" s="1"/>
  <c r="P48" i="70" s="1"/>
  <c r="P49" i="70" s="1"/>
  <c r="P50" i="70" s="1"/>
  <c r="P51" i="70" s="1"/>
  <c r="P52" i="70" s="1"/>
  <c r="P53" i="70" s="1"/>
  <c r="P54" i="70" s="1"/>
  <c r="P55" i="70" s="1"/>
  <c r="P56" i="70" s="1"/>
  <c r="B6" i="70"/>
  <c r="P6" i="70" s="1"/>
  <c r="P7" i="70" s="1"/>
  <c r="P8" i="70" s="1"/>
  <c r="P9" i="70" s="1"/>
  <c r="P10" i="70" s="1"/>
  <c r="P11" i="70" s="1"/>
  <c r="P12" i="70" s="1"/>
  <c r="P13" i="70" s="1"/>
  <c r="P14" i="70" s="1"/>
  <c r="P15" i="70" s="1"/>
  <c r="P16" i="70" s="1"/>
  <c r="P17" i="70" s="1"/>
  <c r="P18" i="70" s="1"/>
  <c r="P19" i="70" s="1"/>
  <c r="P20" i="70" s="1"/>
  <c r="P21" i="70" s="1"/>
  <c r="P22" i="70" s="1"/>
  <c r="P23" i="70" s="1"/>
  <c r="P24" i="70" s="1"/>
  <c r="P25" i="70" s="1"/>
  <c r="P26" i="70" s="1"/>
  <c r="E260" i="69"/>
  <c r="E261" i="69" s="1"/>
  <c r="E262" i="69" s="1"/>
  <c r="E263" i="69" s="1"/>
  <c r="E264" i="69" s="1"/>
  <c r="E265" i="69" s="1"/>
  <c r="E230" i="69"/>
  <c r="E231" i="69" s="1"/>
  <c r="E232" i="69" s="1"/>
  <c r="E233" i="69" s="1"/>
  <c r="E234" i="69" s="1"/>
  <c r="E235" i="69" s="1"/>
  <c r="E200" i="69"/>
  <c r="E201" i="69" s="1"/>
  <c r="E202" i="69" s="1"/>
  <c r="E203" i="69" s="1"/>
  <c r="E204" i="69" s="1"/>
  <c r="E205" i="69" s="1"/>
  <c r="E170" i="69"/>
  <c r="E171" i="69" s="1"/>
  <c r="E172" i="69" s="1"/>
  <c r="E173" i="69" s="1"/>
  <c r="E174" i="69" s="1"/>
  <c r="E175" i="69" s="1"/>
  <c r="E118" i="69"/>
  <c r="E119" i="69" s="1"/>
  <c r="E120" i="69" s="1"/>
  <c r="E121" i="69" s="1"/>
  <c r="E122" i="69" s="1"/>
  <c r="E123" i="69" s="1"/>
  <c r="E88" i="69"/>
  <c r="E89" i="69" s="1"/>
  <c r="E90" i="69" s="1"/>
  <c r="E91" i="69" s="1"/>
  <c r="E92" i="69" s="1"/>
  <c r="E93" i="69" s="1"/>
  <c r="E58" i="69"/>
  <c r="E59" i="69" s="1"/>
  <c r="E60" i="69" s="1"/>
  <c r="E61" i="69" s="1"/>
  <c r="E62" i="69" s="1"/>
  <c r="E63" i="69" s="1"/>
  <c r="E29" i="69"/>
  <c r="E30" i="69" s="1"/>
  <c r="E31" i="69" s="1"/>
  <c r="E32" i="69" s="1"/>
  <c r="E33" i="69" s="1"/>
  <c r="E28" i="69"/>
  <c r="O287" i="69"/>
  <c r="N287" i="69"/>
  <c r="M287" i="69"/>
  <c r="L287" i="69"/>
  <c r="K287" i="69"/>
  <c r="D287" i="69"/>
  <c r="O286" i="69"/>
  <c r="N286" i="69"/>
  <c r="M286" i="69"/>
  <c r="L286" i="69"/>
  <c r="K286" i="69"/>
  <c r="D286" i="69"/>
  <c r="O285" i="69"/>
  <c r="N285" i="69"/>
  <c r="M285" i="69"/>
  <c r="L285" i="69"/>
  <c r="K285" i="69"/>
  <c r="D285" i="69"/>
  <c r="O284" i="69"/>
  <c r="N284" i="69"/>
  <c r="M284" i="69"/>
  <c r="L284" i="69"/>
  <c r="K284" i="69"/>
  <c r="D284" i="69"/>
  <c r="O283" i="69"/>
  <c r="N283" i="69"/>
  <c r="M283" i="69"/>
  <c r="L283" i="69"/>
  <c r="K283" i="69"/>
  <c r="D283" i="69"/>
  <c r="O282" i="69"/>
  <c r="L282" i="69" s="1"/>
  <c r="N282" i="69"/>
  <c r="M282" i="69"/>
  <c r="K282" i="69"/>
  <c r="D282" i="69"/>
  <c r="O281" i="69"/>
  <c r="N281" i="69"/>
  <c r="M281" i="69"/>
  <c r="L281" i="69"/>
  <c r="K281" i="69"/>
  <c r="D281" i="69"/>
  <c r="O280" i="69"/>
  <c r="N280" i="69"/>
  <c r="M280" i="69"/>
  <c r="L280" i="69"/>
  <c r="K280" i="69"/>
  <c r="D280" i="69"/>
  <c r="O279" i="69"/>
  <c r="N279" i="69"/>
  <c r="M279" i="69"/>
  <c r="L279" i="69"/>
  <c r="K279" i="69"/>
  <c r="D279" i="69"/>
  <c r="O278" i="69"/>
  <c r="N278" i="69"/>
  <c r="M278" i="69"/>
  <c r="L278" i="69"/>
  <c r="K278" i="69"/>
  <c r="D278" i="69"/>
  <c r="O277" i="69"/>
  <c r="N277" i="69"/>
  <c r="M277" i="69"/>
  <c r="L277" i="69"/>
  <c r="K277" i="69"/>
  <c r="D277" i="69"/>
  <c r="O276" i="69"/>
  <c r="N276" i="69"/>
  <c r="M276" i="69"/>
  <c r="L276" i="69"/>
  <c r="K276" i="69"/>
  <c r="D276" i="69"/>
  <c r="O275" i="69"/>
  <c r="N275" i="69"/>
  <c r="M275" i="69"/>
  <c r="L275" i="69"/>
  <c r="K275" i="69"/>
  <c r="D275" i="69"/>
  <c r="O274" i="69"/>
  <c r="N274" i="69"/>
  <c r="M274" i="69"/>
  <c r="L274" i="69"/>
  <c r="K274" i="69"/>
  <c r="D274" i="69"/>
  <c r="O273" i="69"/>
  <c r="N273" i="69"/>
  <c r="M273" i="69"/>
  <c r="L273" i="69"/>
  <c r="K273" i="69"/>
  <c r="D273" i="69"/>
  <c r="O272" i="69"/>
  <c r="N272" i="69"/>
  <c r="M272" i="69"/>
  <c r="L272" i="69"/>
  <c r="K272" i="69"/>
  <c r="D272" i="69"/>
  <c r="O271" i="69"/>
  <c r="N271" i="69"/>
  <c r="M271" i="69"/>
  <c r="L271" i="69"/>
  <c r="K271" i="69"/>
  <c r="D271" i="69"/>
  <c r="O270" i="69"/>
  <c r="N270" i="69"/>
  <c r="M270" i="69"/>
  <c r="L270" i="69"/>
  <c r="K270" i="69"/>
  <c r="D270" i="69"/>
  <c r="O269" i="69"/>
  <c r="N269" i="69"/>
  <c r="M269" i="69"/>
  <c r="L269" i="69"/>
  <c r="K269" i="69"/>
  <c r="D269" i="69"/>
  <c r="O268" i="69"/>
  <c r="N268" i="69"/>
  <c r="M268" i="69"/>
  <c r="L268" i="69"/>
  <c r="K268" i="69"/>
  <c r="D268" i="69"/>
  <c r="P267" i="69"/>
  <c r="O267" i="69"/>
  <c r="N267" i="69"/>
  <c r="M267" i="69"/>
  <c r="L267" i="69"/>
  <c r="K267" i="69"/>
  <c r="D265" i="69"/>
  <c r="D264" i="69"/>
  <c r="D263" i="69"/>
  <c r="D262" i="69"/>
  <c r="D261" i="69"/>
  <c r="D260" i="69"/>
  <c r="P259" i="69"/>
  <c r="P260" i="69" s="1"/>
  <c r="P261" i="69" s="1"/>
  <c r="P262" i="69" s="1"/>
  <c r="P263" i="69" s="1"/>
  <c r="P264" i="69" s="1"/>
  <c r="P265" i="69" s="1"/>
  <c r="O259" i="69"/>
  <c r="O260" i="69" s="1"/>
  <c r="O261" i="69" s="1"/>
  <c r="O262" i="69" s="1"/>
  <c r="O263" i="69" s="1"/>
  <c r="O264" i="69" s="1"/>
  <c r="O265" i="69" s="1"/>
  <c r="O257" i="69"/>
  <c r="N257" i="69"/>
  <c r="M257" i="69"/>
  <c r="L257" i="69"/>
  <c r="K257" i="69"/>
  <c r="D257" i="69"/>
  <c r="O256" i="69"/>
  <c r="N256" i="69"/>
  <c r="M256" i="69"/>
  <c r="L256" i="69"/>
  <c r="K256" i="69"/>
  <c r="D256" i="69"/>
  <c r="O255" i="69"/>
  <c r="N255" i="69"/>
  <c r="M255" i="69"/>
  <c r="L255" i="69"/>
  <c r="K255" i="69"/>
  <c r="D255" i="69"/>
  <c r="O254" i="69"/>
  <c r="N254" i="69"/>
  <c r="M254" i="69"/>
  <c r="L254" i="69"/>
  <c r="K254" i="69"/>
  <c r="D254" i="69"/>
  <c r="O253" i="69"/>
  <c r="N253" i="69"/>
  <c r="M253" i="69"/>
  <c r="L253" i="69"/>
  <c r="K253" i="69"/>
  <c r="D253" i="69"/>
  <c r="O252" i="69"/>
  <c r="N252" i="69"/>
  <c r="M252" i="69"/>
  <c r="L252" i="69"/>
  <c r="K252" i="69"/>
  <c r="D252" i="69"/>
  <c r="O251" i="69"/>
  <c r="N251" i="69"/>
  <c r="M251" i="69"/>
  <c r="L251" i="69"/>
  <c r="K251" i="69"/>
  <c r="D251" i="69"/>
  <c r="O250" i="69"/>
  <c r="N250" i="69"/>
  <c r="M250" i="69"/>
  <c r="L250" i="69"/>
  <c r="K250" i="69"/>
  <c r="D250" i="69"/>
  <c r="O249" i="69"/>
  <c r="N249" i="69"/>
  <c r="M249" i="69"/>
  <c r="L249" i="69"/>
  <c r="K249" i="69"/>
  <c r="D249" i="69"/>
  <c r="O248" i="69"/>
  <c r="N248" i="69"/>
  <c r="M248" i="69"/>
  <c r="L248" i="69"/>
  <c r="K248" i="69"/>
  <c r="D248" i="69"/>
  <c r="O247" i="69"/>
  <c r="N247" i="69"/>
  <c r="M247" i="69"/>
  <c r="L247" i="69"/>
  <c r="K247" i="69"/>
  <c r="D247" i="69"/>
  <c r="O246" i="69"/>
  <c r="N246" i="69"/>
  <c r="M246" i="69"/>
  <c r="L246" i="69"/>
  <c r="K246" i="69"/>
  <c r="D246" i="69"/>
  <c r="O245" i="69"/>
  <c r="L245" i="69" s="1"/>
  <c r="N245" i="69"/>
  <c r="M245" i="69"/>
  <c r="K245" i="69"/>
  <c r="D245" i="69"/>
  <c r="O244" i="69"/>
  <c r="N244" i="69"/>
  <c r="M244" i="69"/>
  <c r="L244" i="69"/>
  <c r="K244" i="69"/>
  <c r="D244" i="69"/>
  <c r="O243" i="69"/>
  <c r="N243" i="69"/>
  <c r="M243" i="69"/>
  <c r="L243" i="69"/>
  <c r="K243" i="69"/>
  <c r="D243" i="69"/>
  <c r="O242" i="69"/>
  <c r="N242" i="69"/>
  <c r="M242" i="69"/>
  <c r="L242" i="69"/>
  <c r="K242" i="69"/>
  <c r="D242" i="69"/>
  <c r="O241" i="69"/>
  <c r="N241" i="69"/>
  <c r="M241" i="69"/>
  <c r="L241" i="69"/>
  <c r="K241" i="69"/>
  <c r="D241" i="69"/>
  <c r="O240" i="69"/>
  <c r="N240" i="69"/>
  <c r="M240" i="69"/>
  <c r="L240" i="69"/>
  <c r="K240" i="69"/>
  <c r="D240" i="69"/>
  <c r="O239" i="69"/>
  <c r="N239" i="69"/>
  <c r="M239" i="69"/>
  <c r="L239" i="69"/>
  <c r="K239" i="69"/>
  <c r="D239" i="69"/>
  <c r="O238" i="69"/>
  <c r="N238" i="69"/>
  <c r="M238" i="69"/>
  <c r="L238" i="69"/>
  <c r="K238" i="69"/>
  <c r="D238" i="69"/>
  <c r="P237" i="69"/>
  <c r="O237" i="69"/>
  <c r="N237" i="69"/>
  <c r="M237" i="69"/>
  <c r="L237" i="69"/>
  <c r="K237" i="69"/>
  <c r="D235" i="69"/>
  <c r="D234" i="69"/>
  <c r="D233" i="69"/>
  <c r="D232" i="69"/>
  <c r="D231" i="69"/>
  <c r="D230" i="69"/>
  <c r="P229" i="69"/>
  <c r="P230" i="69" s="1"/>
  <c r="P231" i="69" s="1"/>
  <c r="P232" i="69" s="1"/>
  <c r="P233" i="69" s="1"/>
  <c r="P234" i="69" s="1"/>
  <c r="P235" i="69" s="1"/>
  <c r="O229" i="69"/>
  <c r="O230" i="69" s="1"/>
  <c r="O231" i="69" s="1"/>
  <c r="O232" i="69" s="1"/>
  <c r="O233" i="69" s="1"/>
  <c r="O234" i="69" s="1"/>
  <c r="O235" i="69" s="1"/>
  <c r="O227" i="69"/>
  <c r="N227" i="69"/>
  <c r="M227" i="69"/>
  <c r="L227" i="69"/>
  <c r="K227" i="69"/>
  <c r="D227" i="69"/>
  <c r="O226" i="69"/>
  <c r="N226" i="69"/>
  <c r="M226" i="69"/>
  <c r="L226" i="69"/>
  <c r="K226" i="69"/>
  <c r="D226" i="69"/>
  <c r="O225" i="69"/>
  <c r="L225" i="69" s="1"/>
  <c r="N225" i="69"/>
  <c r="M225" i="69"/>
  <c r="K225" i="69"/>
  <c r="D225" i="69"/>
  <c r="O224" i="69"/>
  <c r="N224" i="69"/>
  <c r="M224" i="69"/>
  <c r="L224" i="69"/>
  <c r="K224" i="69"/>
  <c r="D224" i="69"/>
  <c r="O223" i="69"/>
  <c r="N223" i="69"/>
  <c r="M223" i="69"/>
  <c r="L223" i="69"/>
  <c r="K223" i="69"/>
  <c r="D223" i="69"/>
  <c r="O222" i="69"/>
  <c r="N222" i="69"/>
  <c r="M222" i="69"/>
  <c r="L222" i="69"/>
  <c r="K222" i="69"/>
  <c r="D222" i="69"/>
  <c r="O221" i="69"/>
  <c r="N221" i="69"/>
  <c r="M221" i="69"/>
  <c r="L221" i="69"/>
  <c r="K221" i="69"/>
  <c r="D221" i="69"/>
  <c r="O220" i="69"/>
  <c r="N220" i="69"/>
  <c r="M220" i="69"/>
  <c r="L220" i="69"/>
  <c r="K220" i="69"/>
  <c r="D220" i="69"/>
  <c r="O219" i="69"/>
  <c r="N219" i="69"/>
  <c r="M219" i="69"/>
  <c r="L219" i="69"/>
  <c r="K219" i="69"/>
  <c r="D219" i="69"/>
  <c r="O218" i="69"/>
  <c r="N218" i="69"/>
  <c r="M218" i="69"/>
  <c r="L218" i="69"/>
  <c r="K218" i="69"/>
  <c r="D218" i="69"/>
  <c r="O217" i="69"/>
  <c r="N217" i="69"/>
  <c r="M217" i="69"/>
  <c r="L217" i="69"/>
  <c r="K217" i="69"/>
  <c r="D217" i="69"/>
  <c r="O216" i="69"/>
  <c r="N216" i="69"/>
  <c r="M216" i="69"/>
  <c r="L216" i="69"/>
  <c r="K216" i="69"/>
  <c r="D216" i="69"/>
  <c r="O215" i="69"/>
  <c r="N215" i="69"/>
  <c r="M215" i="69"/>
  <c r="L215" i="69"/>
  <c r="K215" i="69"/>
  <c r="D215" i="69"/>
  <c r="O214" i="69"/>
  <c r="N214" i="69"/>
  <c r="M214" i="69"/>
  <c r="L214" i="69"/>
  <c r="K214" i="69"/>
  <c r="D214" i="69"/>
  <c r="O213" i="69"/>
  <c r="N213" i="69"/>
  <c r="M213" i="69"/>
  <c r="L213" i="69"/>
  <c r="K213" i="69"/>
  <c r="D213" i="69"/>
  <c r="O212" i="69"/>
  <c r="L212" i="69" s="1"/>
  <c r="N212" i="69"/>
  <c r="M212" i="69"/>
  <c r="K212" i="69"/>
  <c r="D212" i="69"/>
  <c r="O211" i="69"/>
  <c r="L211" i="69" s="1"/>
  <c r="N211" i="69"/>
  <c r="M211" i="69"/>
  <c r="K211" i="69"/>
  <c r="D211" i="69"/>
  <c r="O210" i="69"/>
  <c r="L210" i="69" s="1"/>
  <c r="N210" i="69"/>
  <c r="M210" i="69"/>
  <c r="K210" i="69"/>
  <c r="D210" i="69"/>
  <c r="O209" i="69"/>
  <c r="L209" i="69" s="1"/>
  <c r="N209" i="69"/>
  <c r="M209" i="69"/>
  <c r="K209" i="69"/>
  <c r="D209" i="69"/>
  <c r="O208" i="69"/>
  <c r="L208" i="69" s="1"/>
  <c r="N208" i="69"/>
  <c r="M208" i="69"/>
  <c r="K208" i="69"/>
  <c r="D208" i="69"/>
  <c r="P207" i="69"/>
  <c r="O207" i="69"/>
  <c r="N207" i="69"/>
  <c r="M207" i="69"/>
  <c r="L207" i="69"/>
  <c r="K207" i="69"/>
  <c r="D205" i="69"/>
  <c r="D204" i="69"/>
  <c r="D203" i="69"/>
  <c r="D202" i="69"/>
  <c r="D201" i="69"/>
  <c r="D200" i="69"/>
  <c r="P199" i="69"/>
  <c r="P200" i="69" s="1"/>
  <c r="P201" i="69" s="1"/>
  <c r="P202" i="69" s="1"/>
  <c r="P203" i="69" s="1"/>
  <c r="P204" i="69" s="1"/>
  <c r="P205" i="69" s="1"/>
  <c r="O199" i="69"/>
  <c r="O200" i="69" s="1"/>
  <c r="O201" i="69" s="1"/>
  <c r="O202" i="69" s="1"/>
  <c r="O203" i="69" s="1"/>
  <c r="O204" i="69" s="1"/>
  <c r="O205" i="69" s="1"/>
  <c r="O197" i="69"/>
  <c r="N197" i="69"/>
  <c r="M197" i="69"/>
  <c r="L197" i="69"/>
  <c r="K197" i="69"/>
  <c r="D197" i="69"/>
  <c r="O196" i="69"/>
  <c r="N196" i="69"/>
  <c r="M196" i="69"/>
  <c r="L196" i="69"/>
  <c r="K196" i="69"/>
  <c r="D196" i="69"/>
  <c r="O195" i="69"/>
  <c r="L195" i="69" s="1"/>
  <c r="N195" i="69"/>
  <c r="M195" i="69"/>
  <c r="K195" i="69"/>
  <c r="D195" i="69"/>
  <c r="O194" i="69"/>
  <c r="N194" i="69"/>
  <c r="M194" i="69"/>
  <c r="L194" i="69"/>
  <c r="K194" i="69"/>
  <c r="D194" i="69"/>
  <c r="O193" i="69"/>
  <c r="N193" i="69"/>
  <c r="M193" i="69"/>
  <c r="L193" i="69"/>
  <c r="K193" i="69"/>
  <c r="D193" i="69"/>
  <c r="O192" i="69"/>
  <c r="N192" i="69"/>
  <c r="M192" i="69"/>
  <c r="L192" i="69"/>
  <c r="K192" i="69"/>
  <c r="D192" i="69"/>
  <c r="O191" i="69"/>
  <c r="N191" i="69"/>
  <c r="M191" i="69"/>
  <c r="L191" i="69"/>
  <c r="K191" i="69"/>
  <c r="D191" i="69"/>
  <c r="O190" i="69"/>
  <c r="N190" i="69"/>
  <c r="M190" i="69"/>
  <c r="L190" i="69"/>
  <c r="K190" i="69"/>
  <c r="D190" i="69"/>
  <c r="O189" i="69"/>
  <c r="N189" i="69"/>
  <c r="M189" i="69"/>
  <c r="L189" i="69"/>
  <c r="K189" i="69"/>
  <c r="D189" i="69"/>
  <c r="O188" i="69"/>
  <c r="N188" i="69"/>
  <c r="M188" i="69"/>
  <c r="L188" i="69"/>
  <c r="K188" i="69"/>
  <c r="D188" i="69"/>
  <c r="O187" i="69"/>
  <c r="N187" i="69"/>
  <c r="M187" i="69"/>
  <c r="L187" i="69"/>
  <c r="K187" i="69"/>
  <c r="D187" i="69"/>
  <c r="O186" i="69"/>
  <c r="L186" i="69" s="1"/>
  <c r="N186" i="69"/>
  <c r="M186" i="69"/>
  <c r="K186" i="69"/>
  <c r="D186" i="69"/>
  <c r="O185" i="69"/>
  <c r="L185" i="69" s="1"/>
  <c r="N185" i="69"/>
  <c r="M185" i="69"/>
  <c r="K185" i="69"/>
  <c r="D185" i="69"/>
  <c r="O184" i="69"/>
  <c r="L184" i="69" s="1"/>
  <c r="N184" i="69"/>
  <c r="M184" i="69"/>
  <c r="K184" i="69"/>
  <c r="D184" i="69"/>
  <c r="O183" i="69"/>
  <c r="L183" i="69" s="1"/>
  <c r="N183" i="69"/>
  <c r="M183" i="69"/>
  <c r="K183" i="69"/>
  <c r="D183" i="69"/>
  <c r="O182" i="69"/>
  <c r="N182" i="69"/>
  <c r="M182" i="69"/>
  <c r="L182" i="69"/>
  <c r="K182" i="69"/>
  <c r="D182" i="69"/>
  <c r="O181" i="69"/>
  <c r="L181" i="69" s="1"/>
  <c r="N181" i="69"/>
  <c r="M181" i="69"/>
  <c r="K181" i="69"/>
  <c r="D181" i="69"/>
  <c r="O180" i="69"/>
  <c r="L180" i="69" s="1"/>
  <c r="N180" i="69"/>
  <c r="M180" i="69"/>
  <c r="K180" i="69"/>
  <c r="D180" i="69"/>
  <c r="O179" i="69"/>
  <c r="L179" i="69" s="1"/>
  <c r="N179" i="69"/>
  <c r="M179" i="69"/>
  <c r="K179" i="69"/>
  <c r="D179" i="69"/>
  <c r="O178" i="69"/>
  <c r="L178" i="69" s="1"/>
  <c r="N178" i="69"/>
  <c r="M178" i="69"/>
  <c r="K178" i="69"/>
  <c r="D178" i="69"/>
  <c r="P177" i="69"/>
  <c r="O177" i="69"/>
  <c r="N177" i="69"/>
  <c r="M177" i="69"/>
  <c r="L177" i="69"/>
  <c r="K177" i="69"/>
  <c r="D175" i="69"/>
  <c r="D174" i="69"/>
  <c r="D173" i="69"/>
  <c r="D172" i="69"/>
  <c r="D171" i="69"/>
  <c r="D170" i="69"/>
  <c r="P169" i="69"/>
  <c r="P170" i="69" s="1"/>
  <c r="P171" i="69" s="1"/>
  <c r="P172" i="69" s="1"/>
  <c r="P173" i="69" s="1"/>
  <c r="P174" i="69" s="1"/>
  <c r="P175" i="69" s="1"/>
  <c r="O169" i="69"/>
  <c r="O170" i="69" s="1"/>
  <c r="O171" i="69" s="1"/>
  <c r="O172" i="69" s="1"/>
  <c r="O173" i="69" s="1"/>
  <c r="O174" i="69" s="1"/>
  <c r="O175" i="69" s="1"/>
  <c r="O167" i="69"/>
  <c r="N167" i="69"/>
  <c r="M167" i="69"/>
  <c r="L167" i="69"/>
  <c r="K167" i="69"/>
  <c r="D167" i="69"/>
  <c r="O166" i="69"/>
  <c r="N166" i="69"/>
  <c r="M166" i="69"/>
  <c r="L166" i="69"/>
  <c r="K166" i="69"/>
  <c r="D166" i="69"/>
  <c r="O165" i="69"/>
  <c r="N165" i="69"/>
  <c r="M165" i="69"/>
  <c r="L165" i="69"/>
  <c r="K165" i="69"/>
  <c r="D165" i="69"/>
  <c r="O164" i="69"/>
  <c r="N164" i="69"/>
  <c r="M164" i="69"/>
  <c r="L164" i="69"/>
  <c r="K164" i="69"/>
  <c r="D164" i="69"/>
  <c r="O163" i="69"/>
  <c r="N163" i="69"/>
  <c r="M163" i="69"/>
  <c r="L163" i="69"/>
  <c r="K163" i="69"/>
  <c r="D163" i="69"/>
  <c r="O162" i="69"/>
  <c r="N162" i="69"/>
  <c r="M162" i="69"/>
  <c r="L162" i="69"/>
  <c r="K162" i="69"/>
  <c r="D162" i="69"/>
  <c r="O161" i="69"/>
  <c r="N161" i="69"/>
  <c r="M161" i="69"/>
  <c r="L161" i="69"/>
  <c r="K161" i="69"/>
  <c r="D161" i="69"/>
  <c r="O160" i="69"/>
  <c r="N160" i="69"/>
  <c r="M160" i="69"/>
  <c r="L160" i="69"/>
  <c r="K160" i="69"/>
  <c r="D160" i="69"/>
  <c r="O159" i="69"/>
  <c r="N159" i="69"/>
  <c r="M159" i="69"/>
  <c r="L159" i="69"/>
  <c r="K159" i="69"/>
  <c r="D159" i="69"/>
  <c r="O158" i="69"/>
  <c r="N158" i="69"/>
  <c r="M158" i="69"/>
  <c r="L158" i="69"/>
  <c r="K158" i="69"/>
  <c r="D158" i="69"/>
  <c r="O157" i="69"/>
  <c r="N157" i="69"/>
  <c r="M157" i="69"/>
  <c r="L157" i="69"/>
  <c r="K157" i="69"/>
  <c r="D157" i="69"/>
  <c r="O156" i="69"/>
  <c r="N156" i="69"/>
  <c r="M156" i="69"/>
  <c r="L156" i="69"/>
  <c r="K156" i="69"/>
  <c r="D156" i="69"/>
  <c r="O155" i="69"/>
  <c r="N155" i="69"/>
  <c r="M155" i="69"/>
  <c r="L155" i="69"/>
  <c r="K155" i="69"/>
  <c r="D155" i="69"/>
  <c r="O154" i="69"/>
  <c r="N154" i="69"/>
  <c r="M154" i="69"/>
  <c r="L154" i="69"/>
  <c r="K154" i="69"/>
  <c r="D154" i="69"/>
  <c r="O153" i="69"/>
  <c r="N153" i="69"/>
  <c r="M153" i="69"/>
  <c r="L153" i="69"/>
  <c r="K153" i="69"/>
  <c r="D153" i="69"/>
  <c r="O152" i="69"/>
  <c r="L152" i="69" s="1"/>
  <c r="N152" i="69"/>
  <c r="M152" i="69"/>
  <c r="K152" i="69"/>
  <c r="D152" i="69"/>
  <c r="O151" i="69"/>
  <c r="N151" i="69"/>
  <c r="M151" i="69"/>
  <c r="L151" i="69"/>
  <c r="K151" i="69"/>
  <c r="D151" i="69"/>
  <c r="O150" i="69"/>
  <c r="L150" i="69" s="1"/>
  <c r="N150" i="69"/>
  <c r="M150" i="69"/>
  <c r="K150" i="69"/>
  <c r="D150" i="69"/>
  <c r="O149" i="69"/>
  <c r="L149" i="69" s="1"/>
  <c r="N149" i="69"/>
  <c r="M149" i="69"/>
  <c r="K149" i="69"/>
  <c r="D149" i="69"/>
  <c r="O148" i="69"/>
  <c r="L148" i="69" s="1"/>
  <c r="N148" i="69"/>
  <c r="M148" i="69"/>
  <c r="K148" i="69"/>
  <c r="D148" i="69"/>
  <c r="P147" i="69"/>
  <c r="O147" i="69"/>
  <c r="N147" i="69"/>
  <c r="M147" i="69"/>
  <c r="L147" i="69"/>
  <c r="K147" i="69"/>
  <c r="K145" i="69"/>
  <c r="K144" i="69"/>
  <c r="K143" i="69"/>
  <c r="K142" i="69"/>
  <c r="K141" i="69"/>
  <c r="K140" i="69"/>
  <c r="K139" i="69"/>
  <c r="K138" i="69"/>
  <c r="K137" i="69"/>
  <c r="K136" i="69"/>
  <c r="K135" i="69"/>
  <c r="K134" i="69"/>
  <c r="K133" i="69"/>
  <c r="K132" i="69"/>
  <c r="K131" i="69"/>
  <c r="K130" i="69"/>
  <c r="K129" i="69"/>
  <c r="K128" i="69"/>
  <c r="K127" i="69"/>
  <c r="K126" i="69"/>
  <c r="K115" i="69"/>
  <c r="K114" i="69"/>
  <c r="K113" i="69"/>
  <c r="K112" i="69"/>
  <c r="K111" i="69"/>
  <c r="K110" i="69"/>
  <c r="K109" i="69"/>
  <c r="K108" i="69"/>
  <c r="K107" i="69"/>
  <c r="K106" i="69"/>
  <c r="K105" i="69"/>
  <c r="K104" i="69"/>
  <c r="K103" i="69"/>
  <c r="K102" i="69"/>
  <c r="K101" i="69"/>
  <c r="K100" i="69"/>
  <c r="K99" i="69"/>
  <c r="K98" i="69"/>
  <c r="K97" i="69"/>
  <c r="K9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6" i="69"/>
  <c r="P127" i="70" l="1"/>
  <c r="P128" i="70" s="1"/>
  <c r="P129" i="70" s="1"/>
  <c r="P130" i="70" s="1"/>
  <c r="P131" i="70" s="1"/>
  <c r="P132" i="70" s="1"/>
  <c r="P133" i="70" s="1"/>
  <c r="P134" i="70" s="1"/>
  <c r="P135" i="70" s="1"/>
  <c r="P136" i="70" s="1"/>
  <c r="P137" i="70" s="1"/>
  <c r="P138" i="70" s="1"/>
  <c r="P139" i="70" s="1"/>
  <c r="P140" i="70" s="1"/>
  <c r="P141" i="70" s="1"/>
  <c r="P142" i="70" s="1"/>
  <c r="P143" i="70" s="1"/>
  <c r="P144" i="70" s="1"/>
  <c r="P145" i="70" s="1"/>
  <c r="P239" i="70"/>
  <c r="P240" i="70" s="1"/>
  <c r="P241" i="70" s="1"/>
  <c r="P242" i="70" s="1"/>
  <c r="P243" i="70" s="1"/>
  <c r="P244" i="70" s="1"/>
  <c r="P245" i="70" s="1"/>
  <c r="P246" i="70" s="1"/>
  <c r="P247" i="70" s="1"/>
  <c r="P248" i="70" s="1"/>
  <c r="P249" i="70" s="1"/>
  <c r="P250" i="70" s="1"/>
  <c r="P251" i="70" s="1"/>
  <c r="P252" i="70" s="1"/>
  <c r="P253" i="70" s="1"/>
  <c r="P254" i="70" s="1"/>
  <c r="P255" i="70" s="1"/>
  <c r="P256" i="70" s="1"/>
  <c r="P257" i="70" s="1"/>
  <c r="P258" i="70" s="1"/>
  <c r="P209" i="70"/>
  <c r="P210" i="70" s="1"/>
  <c r="P211" i="70" s="1"/>
  <c r="P212" i="70" s="1"/>
  <c r="P213" i="70" s="1"/>
  <c r="P214" i="70" s="1"/>
  <c r="P215" i="70" s="1"/>
  <c r="P216" i="70" s="1"/>
  <c r="P217" i="70" s="1"/>
  <c r="P218" i="70" s="1"/>
  <c r="P219" i="70" s="1"/>
  <c r="P220" i="70" s="1"/>
  <c r="P221" i="70" s="1"/>
  <c r="P222" i="70" s="1"/>
  <c r="P223" i="70" s="1"/>
  <c r="P224" i="70" s="1"/>
  <c r="P225" i="70" s="1"/>
  <c r="P226" i="70" s="1"/>
  <c r="P227" i="70" s="1"/>
  <c r="P228" i="70" s="1"/>
  <c r="P179" i="70"/>
  <c r="P180" i="70" s="1"/>
  <c r="P181" i="70" s="1"/>
  <c r="P182" i="70" s="1"/>
  <c r="P183" i="70" s="1"/>
  <c r="P184" i="70" s="1"/>
  <c r="P185" i="70" s="1"/>
  <c r="P186" i="70" s="1"/>
  <c r="P187" i="70" s="1"/>
  <c r="P188" i="70" s="1"/>
  <c r="P189" i="70" s="1"/>
  <c r="P190" i="70" s="1"/>
  <c r="P191" i="70" s="1"/>
  <c r="P192" i="70" s="1"/>
  <c r="P193" i="70" s="1"/>
  <c r="P194" i="70" s="1"/>
  <c r="P195" i="70" s="1"/>
  <c r="P196" i="70" s="1"/>
  <c r="P197" i="70" s="1"/>
  <c r="P198" i="70" s="1"/>
  <c r="P149" i="70"/>
  <c r="P150" i="70" s="1"/>
  <c r="P151" i="70" s="1"/>
  <c r="P152" i="70" s="1"/>
  <c r="P153" i="70" s="1"/>
  <c r="P154" i="70" s="1"/>
  <c r="P155" i="70" s="1"/>
  <c r="P156" i="70" s="1"/>
  <c r="P157" i="70" s="1"/>
  <c r="P158" i="70" s="1"/>
  <c r="P159" i="70" s="1"/>
  <c r="P160" i="70" s="1"/>
  <c r="P161" i="70" s="1"/>
  <c r="P162" i="70" s="1"/>
  <c r="P163" i="70" s="1"/>
  <c r="P164" i="70" s="1"/>
  <c r="P165" i="70" s="1"/>
  <c r="P166" i="70" s="1"/>
  <c r="P167" i="70" s="1"/>
  <c r="P168" i="70" s="1"/>
  <c r="P97" i="70"/>
  <c r="P98" i="70" s="1"/>
  <c r="P99" i="70" s="1"/>
  <c r="P100" i="70" s="1"/>
  <c r="P101" i="70" s="1"/>
  <c r="P102" i="70" s="1"/>
  <c r="P103" i="70" s="1"/>
  <c r="P104" i="70" s="1"/>
  <c r="P105" i="70" s="1"/>
  <c r="P106" i="70" s="1"/>
  <c r="P107" i="70" s="1"/>
  <c r="P108" i="70" s="1"/>
  <c r="P109" i="70" s="1"/>
  <c r="P110" i="70" s="1"/>
  <c r="P111" i="70" s="1"/>
  <c r="P112" i="70" s="1"/>
  <c r="P113" i="70" s="1"/>
  <c r="P114" i="70" s="1"/>
  <c r="P115" i="70" s="1"/>
  <c r="P116" i="70" s="1"/>
  <c r="P67" i="70"/>
  <c r="P68" i="70" s="1"/>
  <c r="P69" i="70" s="1"/>
  <c r="P70" i="70" s="1"/>
  <c r="P71" i="70" s="1"/>
  <c r="P72" i="70" s="1"/>
  <c r="P73" i="70" s="1"/>
  <c r="P74" i="70" s="1"/>
  <c r="P75" i="70" s="1"/>
  <c r="P76" i="70" s="1"/>
  <c r="P77" i="70" s="1"/>
  <c r="P78" i="70" s="1"/>
  <c r="P79" i="70" s="1"/>
  <c r="P80" i="70" s="1"/>
  <c r="P81" i="70" s="1"/>
  <c r="P82" i="70" s="1"/>
  <c r="P83" i="70" s="1"/>
  <c r="P84" i="70" s="1"/>
  <c r="P85" i="70" s="1"/>
  <c r="P86" i="70" s="1"/>
  <c r="I219" i="69"/>
  <c r="B219" i="69" s="1"/>
  <c r="I223" i="69"/>
  <c r="B223" i="69" s="1"/>
  <c r="I156" i="69"/>
  <c r="I160" i="69"/>
  <c r="B160" i="69" s="1"/>
  <c r="I162" i="69"/>
  <c r="B162" i="69" s="1"/>
  <c r="I164" i="69"/>
  <c r="B164" i="69" s="1"/>
  <c r="I184" i="69"/>
  <c r="I186" i="69"/>
  <c r="I188" i="69"/>
  <c r="B188" i="69" s="1"/>
  <c r="I189" i="69"/>
  <c r="B189" i="69" s="1"/>
  <c r="I211" i="69"/>
  <c r="I213" i="69"/>
  <c r="B213" i="69" s="1"/>
  <c r="I215" i="69"/>
  <c r="B215" i="69" s="1"/>
  <c r="I227" i="69"/>
  <c r="B227" i="69" s="1"/>
  <c r="I241" i="69"/>
  <c r="B241" i="69" s="1"/>
  <c r="I243" i="69"/>
  <c r="B243" i="69" s="1"/>
  <c r="I251" i="69"/>
  <c r="B251" i="69" s="1"/>
  <c r="I253" i="69"/>
  <c r="B253" i="69" s="1"/>
  <c r="I255" i="69"/>
  <c r="B255" i="69" s="1"/>
  <c r="I271" i="69"/>
  <c r="B271" i="69" s="1"/>
  <c r="I273" i="69"/>
  <c r="B273" i="69" s="1"/>
  <c r="I279" i="69"/>
  <c r="B279" i="69" s="1"/>
  <c r="I281" i="69"/>
  <c r="B281" i="69" s="1"/>
  <c r="I181" i="69"/>
  <c r="I190" i="69"/>
  <c r="B190" i="69" s="1"/>
  <c r="I192" i="69"/>
  <c r="B192" i="69" s="1"/>
  <c r="I196" i="69"/>
  <c r="B196" i="69" s="1"/>
  <c r="I210" i="69"/>
  <c r="I218" i="69"/>
  <c r="B218" i="69" s="1"/>
  <c r="I222" i="69"/>
  <c r="B222" i="69" s="1"/>
  <c r="I226" i="69"/>
  <c r="B226" i="69" s="1"/>
  <c r="I238" i="69"/>
  <c r="I240" i="69"/>
  <c r="B240" i="69" s="1"/>
  <c r="I242" i="69"/>
  <c r="B242" i="69" s="1"/>
  <c r="I244" i="69"/>
  <c r="B244" i="69" s="1"/>
  <c r="I246" i="69"/>
  <c r="B246" i="69" s="1"/>
  <c r="I252" i="69"/>
  <c r="B252" i="69" s="1"/>
  <c r="I272" i="69"/>
  <c r="B272" i="69" s="1"/>
  <c r="I280" i="69"/>
  <c r="B280" i="69" s="1"/>
  <c r="I284" i="69"/>
  <c r="B284" i="69" s="1"/>
  <c r="I286" i="69"/>
  <c r="B286" i="69" s="1"/>
  <c r="I151" i="69"/>
  <c r="I159" i="69"/>
  <c r="B159" i="69" s="1"/>
  <c r="I161" i="69"/>
  <c r="B161" i="69" s="1"/>
  <c r="I163" i="69"/>
  <c r="B163" i="69" s="1"/>
  <c r="I165" i="69"/>
  <c r="B165" i="69" s="1"/>
  <c r="I153" i="69"/>
  <c r="B153" i="69" s="1"/>
  <c r="I256" i="69"/>
  <c r="B256" i="69" s="1"/>
  <c r="I167" i="69"/>
  <c r="B167" i="69" s="1"/>
  <c r="I185" i="69"/>
  <c r="I212" i="69"/>
  <c r="I214" i="69"/>
  <c r="B214" i="69" s="1"/>
  <c r="I217" i="69"/>
  <c r="B217" i="69" s="1"/>
  <c r="I221" i="69"/>
  <c r="B221" i="69" s="1"/>
  <c r="I225" i="69"/>
  <c r="B225" i="69" s="1"/>
  <c r="I248" i="69"/>
  <c r="B248" i="69" s="1"/>
  <c r="I276" i="69"/>
  <c r="B276" i="69" s="1"/>
  <c r="I277" i="69"/>
  <c r="B277" i="69" s="1"/>
  <c r="I182" i="69"/>
  <c r="I194" i="69"/>
  <c r="B194" i="69" s="1"/>
  <c r="I148" i="69"/>
  <c r="I150" i="69"/>
  <c r="I157" i="69"/>
  <c r="B157" i="69" s="1"/>
  <c r="I180" i="69"/>
  <c r="I187" i="69"/>
  <c r="I197" i="69"/>
  <c r="B197" i="69" s="1"/>
  <c r="I209" i="69"/>
  <c r="I239" i="69"/>
  <c r="I247" i="69"/>
  <c r="B247" i="69" s="1"/>
  <c r="I254" i="69"/>
  <c r="B254" i="69" s="1"/>
  <c r="I268" i="69"/>
  <c r="I269" i="69"/>
  <c r="I287" i="69"/>
  <c r="B287" i="69" s="1"/>
  <c r="I193" i="69"/>
  <c r="B193" i="69" s="1"/>
  <c r="I149" i="69"/>
  <c r="I152" i="69"/>
  <c r="I155" i="69"/>
  <c r="B155" i="69" s="1"/>
  <c r="I178" i="69"/>
  <c r="I166" i="69"/>
  <c r="B166" i="69" s="1"/>
  <c r="I191" i="69"/>
  <c r="B191" i="69" s="1"/>
  <c r="I216" i="69"/>
  <c r="B216" i="69" s="1"/>
  <c r="I245" i="69"/>
  <c r="B245" i="69" s="1"/>
  <c r="I270" i="69"/>
  <c r="B270" i="69" s="1"/>
  <c r="I278" i="69"/>
  <c r="B278" i="69" s="1"/>
  <c r="I154" i="69"/>
  <c r="B154" i="69" s="1"/>
  <c r="I179" i="69"/>
  <c r="I195" i="69"/>
  <c r="B195" i="69" s="1"/>
  <c r="I220" i="69"/>
  <c r="B220" i="69" s="1"/>
  <c r="I249" i="69"/>
  <c r="B249" i="69" s="1"/>
  <c r="I250" i="69"/>
  <c r="B250" i="69" s="1"/>
  <c r="I257" i="69"/>
  <c r="B257" i="69" s="1"/>
  <c r="I285" i="69"/>
  <c r="B285" i="69" s="1"/>
  <c r="I158" i="69"/>
  <c r="B158" i="69" s="1"/>
  <c r="I183" i="69"/>
  <c r="I208" i="69"/>
  <c r="I224" i="69"/>
  <c r="B224" i="69" s="1"/>
  <c r="I274" i="69"/>
  <c r="B274" i="69" s="1"/>
  <c r="I275" i="69"/>
  <c r="B275" i="69" s="1"/>
  <c r="I282" i="69"/>
  <c r="B282" i="69" s="1"/>
  <c r="I283" i="69"/>
  <c r="B283" i="69" s="1"/>
  <c r="B212" i="69" l="1"/>
  <c r="B152" i="69"/>
  <c r="B269" i="69"/>
  <c r="B239" i="69"/>
  <c r="B187" i="69"/>
  <c r="B150" i="69"/>
  <c r="B211" i="69"/>
  <c r="B210" i="69"/>
  <c r="B209" i="69"/>
  <c r="B186" i="69"/>
  <c r="B185" i="69"/>
  <c r="B184" i="69"/>
  <c r="B183" i="69"/>
  <c r="B182" i="69"/>
  <c r="B181" i="69"/>
  <c r="B179" i="69"/>
  <c r="B180" i="69"/>
  <c r="B151" i="69"/>
  <c r="B149" i="69"/>
  <c r="B148" i="69"/>
  <c r="B178" i="69"/>
  <c r="P178" i="69" s="1"/>
  <c r="B238" i="69"/>
  <c r="P238" i="69" s="1"/>
  <c r="B208" i="69"/>
  <c r="P208" i="69" s="1"/>
  <c r="B268" i="69"/>
  <c r="P268" i="69" s="1"/>
  <c r="B156" i="69"/>
  <c r="P269" i="69" l="1"/>
  <c r="P270" i="69" s="1"/>
  <c r="P271" i="69" s="1"/>
  <c r="P272" i="69" s="1"/>
  <c r="P273" i="69" s="1"/>
  <c r="P274" i="69" s="1"/>
  <c r="P275" i="69" s="1"/>
  <c r="P239" i="69"/>
  <c r="P240" i="69" s="1"/>
  <c r="P241" i="69" s="1"/>
  <c r="P242" i="69" s="1"/>
  <c r="P243" i="69" s="1"/>
  <c r="P244" i="69" s="1"/>
  <c r="P245" i="69" s="1"/>
  <c r="P246" i="69" s="1"/>
  <c r="P247" i="69" s="1"/>
  <c r="P248" i="69" s="1"/>
  <c r="P249" i="69" s="1"/>
  <c r="P250" i="69" s="1"/>
  <c r="P251" i="69" s="1"/>
  <c r="P252" i="69" s="1"/>
  <c r="P253" i="69" s="1"/>
  <c r="P254" i="69" s="1"/>
  <c r="P255" i="69" s="1"/>
  <c r="P256" i="69" s="1"/>
  <c r="P257" i="69" s="1"/>
  <c r="P258" i="69" s="1"/>
  <c r="P209" i="69"/>
  <c r="P210" i="69" s="1"/>
  <c r="P211" i="69" s="1"/>
  <c r="P212" i="69" s="1"/>
  <c r="P213" i="69" s="1"/>
  <c r="P214" i="69" s="1"/>
  <c r="P215" i="69" s="1"/>
  <c r="P216" i="69" s="1"/>
  <c r="P217" i="69" s="1"/>
  <c r="P218" i="69" s="1"/>
  <c r="P219" i="69" s="1"/>
  <c r="P220" i="69" s="1"/>
  <c r="P221" i="69" s="1"/>
  <c r="P222" i="69" s="1"/>
  <c r="P223" i="69" s="1"/>
  <c r="P224" i="69" s="1"/>
  <c r="P225" i="69" s="1"/>
  <c r="P226" i="69" s="1"/>
  <c r="P227" i="69" s="1"/>
  <c r="P228" i="69" s="1"/>
  <c r="P179" i="69"/>
  <c r="P180" i="69" s="1"/>
  <c r="P181" i="69" s="1"/>
  <c r="P182" i="69" s="1"/>
  <c r="P183" i="69" s="1"/>
  <c r="P184" i="69" s="1"/>
  <c r="P185" i="69" s="1"/>
  <c r="P186" i="69" s="1"/>
  <c r="P187" i="69" s="1"/>
  <c r="P188" i="69" s="1"/>
  <c r="P189" i="69" s="1"/>
  <c r="P190" i="69" s="1"/>
  <c r="P191" i="69" s="1"/>
  <c r="P192" i="69" s="1"/>
  <c r="P193" i="69" s="1"/>
  <c r="P194" i="69" s="1"/>
  <c r="P195" i="69" s="1"/>
  <c r="P196" i="69" s="1"/>
  <c r="P197" i="69" s="1"/>
  <c r="P198" i="69" s="1"/>
  <c r="L127" i="69"/>
  <c r="M127" i="69"/>
  <c r="N127" i="69"/>
  <c r="L128" i="69"/>
  <c r="M128" i="69"/>
  <c r="N128" i="69"/>
  <c r="L129" i="69"/>
  <c r="M129" i="69"/>
  <c r="N129" i="69"/>
  <c r="L130" i="69"/>
  <c r="M130" i="69"/>
  <c r="N130" i="69"/>
  <c r="L131" i="69"/>
  <c r="M131" i="69"/>
  <c r="N131" i="69"/>
  <c r="L132" i="69"/>
  <c r="M132" i="69"/>
  <c r="N132" i="69"/>
  <c r="L133" i="69"/>
  <c r="M133" i="69"/>
  <c r="N133" i="69"/>
  <c r="L134" i="69"/>
  <c r="M134" i="69"/>
  <c r="N134" i="69"/>
  <c r="L135" i="69"/>
  <c r="M135" i="69"/>
  <c r="N135" i="69"/>
  <c r="L136" i="69"/>
  <c r="M136" i="69"/>
  <c r="N136" i="69"/>
  <c r="L137" i="69"/>
  <c r="M137" i="69"/>
  <c r="N137" i="69"/>
  <c r="L138" i="69"/>
  <c r="M138" i="69"/>
  <c r="N138" i="69"/>
  <c r="M139" i="69"/>
  <c r="N139" i="69"/>
  <c r="L140" i="69"/>
  <c r="M140" i="69"/>
  <c r="N140" i="69"/>
  <c r="L141" i="69"/>
  <c r="M141" i="69"/>
  <c r="N141" i="69"/>
  <c r="L142" i="69"/>
  <c r="M142" i="69"/>
  <c r="N142" i="69"/>
  <c r="L143" i="69"/>
  <c r="M143" i="69"/>
  <c r="N143" i="69"/>
  <c r="L144" i="69"/>
  <c r="M144" i="69"/>
  <c r="N144" i="69"/>
  <c r="L145" i="69"/>
  <c r="M145" i="69"/>
  <c r="N145" i="69"/>
  <c r="N126" i="69"/>
  <c r="M126" i="69"/>
  <c r="O145" i="69"/>
  <c r="D145" i="69"/>
  <c r="O144" i="69"/>
  <c r="D144" i="69"/>
  <c r="O143" i="69"/>
  <c r="D143" i="69"/>
  <c r="O142" i="69"/>
  <c r="D142" i="69"/>
  <c r="O141" i="69"/>
  <c r="D141" i="69"/>
  <c r="O140" i="69"/>
  <c r="D140" i="69"/>
  <c r="O139" i="69"/>
  <c r="L139" i="69" s="1"/>
  <c r="D139" i="69"/>
  <c r="O138" i="69"/>
  <c r="D138" i="69"/>
  <c r="O137" i="69"/>
  <c r="D137" i="69"/>
  <c r="O136" i="69"/>
  <c r="D136" i="69"/>
  <c r="O135" i="69"/>
  <c r="D135" i="69"/>
  <c r="O134" i="69"/>
  <c r="D134" i="69"/>
  <c r="O133" i="69"/>
  <c r="D133" i="69"/>
  <c r="O132" i="69"/>
  <c r="D132" i="69"/>
  <c r="O131" i="69"/>
  <c r="D131" i="69"/>
  <c r="O130" i="69"/>
  <c r="D130" i="69"/>
  <c r="O129" i="69"/>
  <c r="D129" i="69"/>
  <c r="O128" i="69"/>
  <c r="D128" i="69"/>
  <c r="O127" i="69"/>
  <c r="D127" i="69"/>
  <c r="O126" i="69"/>
  <c r="L126" i="69" s="1"/>
  <c r="D126" i="69"/>
  <c r="P125" i="69"/>
  <c r="O125" i="69"/>
  <c r="N125" i="69"/>
  <c r="M125" i="69"/>
  <c r="L125" i="69"/>
  <c r="K125" i="69"/>
  <c r="M97" i="69"/>
  <c r="N97" i="69"/>
  <c r="M98" i="69"/>
  <c r="N98" i="69"/>
  <c r="L99" i="69"/>
  <c r="M99" i="69"/>
  <c r="N99" i="69"/>
  <c r="L100" i="69"/>
  <c r="M100" i="69"/>
  <c r="N100" i="69"/>
  <c r="L101" i="69"/>
  <c r="M101" i="69"/>
  <c r="N101" i="69"/>
  <c r="L102" i="69"/>
  <c r="M102" i="69"/>
  <c r="N102" i="69"/>
  <c r="L103" i="69"/>
  <c r="M103" i="69"/>
  <c r="N103" i="69"/>
  <c r="L104" i="69"/>
  <c r="M104" i="69"/>
  <c r="N104" i="69"/>
  <c r="L105" i="69"/>
  <c r="M105" i="69"/>
  <c r="N105" i="69"/>
  <c r="L106" i="69"/>
  <c r="M106" i="69"/>
  <c r="N106" i="69"/>
  <c r="L107" i="69"/>
  <c r="M107" i="69"/>
  <c r="N107" i="69"/>
  <c r="L108" i="69"/>
  <c r="M108" i="69"/>
  <c r="N108" i="69"/>
  <c r="L109" i="69"/>
  <c r="M109" i="69"/>
  <c r="N109" i="69"/>
  <c r="M110" i="69"/>
  <c r="N110" i="69"/>
  <c r="M111" i="69"/>
  <c r="N111" i="69"/>
  <c r="L112" i="69"/>
  <c r="M112" i="69"/>
  <c r="N112" i="69"/>
  <c r="L113" i="69"/>
  <c r="M113" i="69"/>
  <c r="N113" i="69"/>
  <c r="L114" i="69"/>
  <c r="M114" i="69"/>
  <c r="N114" i="69"/>
  <c r="L115" i="69"/>
  <c r="M115" i="69"/>
  <c r="N115" i="69"/>
  <c r="N96" i="69"/>
  <c r="M96" i="69"/>
  <c r="D123" i="69"/>
  <c r="D122" i="69"/>
  <c r="D121" i="69"/>
  <c r="D120" i="69"/>
  <c r="D119" i="69"/>
  <c r="D118" i="69"/>
  <c r="P117" i="69"/>
  <c r="P118" i="69" s="1"/>
  <c r="P119" i="69" s="1"/>
  <c r="P120" i="69" s="1"/>
  <c r="P121" i="69" s="1"/>
  <c r="P122" i="69" s="1"/>
  <c r="P123" i="69" s="1"/>
  <c r="O117" i="69"/>
  <c r="O118" i="69" s="1"/>
  <c r="O119" i="69" s="1"/>
  <c r="O120" i="69" s="1"/>
  <c r="O121" i="69" s="1"/>
  <c r="O122" i="69" s="1"/>
  <c r="O123" i="69" s="1"/>
  <c r="O115" i="69"/>
  <c r="D115" i="69"/>
  <c r="O114" i="69"/>
  <c r="D114" i="69"/>
  <c r="O113" i="69"/>
  <c r="D113" i="69"/>
  <c r="O112" i="69"/>
  <c r="D112" i="69"/>
  <c r="O111" i="69"/>
  <c r="L111" i="69" s="1"/>
  <c r="D111" i="69"/>
  <c r="O110" i="69"/>
  <c r="L110" i="69" s="1"/>
  <c r="D110" i="69"/>
  <c r="O109" i="69"/>
  <c r="D109" i="69"/>
  <c r="O108" i="69"/>
  <c r="D108" i="69"/>
  <c r="O107" i="69"/>
  <c r="D107" i="69"/>
  <c r="O106" i="69"/>
  <c r="D106" i="69"/>
  <c r="O105" i="69"/>
  <c r="D105" i="69"/>
  <c r="O104" i="69"/>
  <c r="D104" i="69"/>
  <c r="O103" i="69"/>
  <c r="D103" i="69"/>
  <c r="O102" i="69"/>
  <c r="D102" i="69"/>
  <c r="O101" i="69"/>
  <c r="D101" i="69"/>
  <c r="O100" i="69"/>
  <c r="D100" i="69"/>
  <c r="O99" i="69"/>
  <c r="D99" i="69"/>
  <c r="O98" i="69"/>
  <c r="L98" i="69" s="1"/>
  <c r="D98" i="69"/>
  <c r="O97" i="69"/>
  <c r="L97" i="69" s="1"/>
  <c r="D97" i="69"/>
  <c r="O96" i="69"/>
  <c r="L96" i="69" s="1"/>
  <c r="D96" i="69"/>
  <c r="P95" i="69"/>
  <c r="O95" i="69"/>
  <c r="N95" i="69"/>
  <c r="M95" i="69"/>
  <c r="L95" i="69"/>
  <c r="K95" i="69"/>
  <c r="M67" i="69"/>
  <c r="N67" i="69"/>
  <c r="L68" i="69"/>
  <c r="M68" i="69"/>
  <c r="N68" i="69"/>
  <c r="M69" i="69"/>
  <c r="N69" i="69"/>
  <c r="M70" i="69"/>
  <c r="N70" i="69"/>
  <c r="M71" i="69"/>
  <c r="N71" i="69"/>
  <c r="L72" i="69"/>
  <c r="M72" i="69"/>
  <c r="N72" i="69"/>
  <c r="L73" i="69"/>
  <c r="M73" i="69"/>
  <c r="N73" i="69"/>
  <c r="L74" i="69"/>
  <c r="M74" i="69"/>
  <c r="N74" i="69"/>
  <c r="L75" i="69"/>
  <c r="M75" i="69"/>
  <c r="N75" i="69"/>
  <c r="L76" i="69"/>
  <c r="M76" i="69"/>
  <c r="N76" i="69"/>
  <c r="L77" i="69"/>
  <c r="M77" i="69"/>
  <c r="N77" i="69"/>
  <c r="L78" i="69"/>
  <c r="M78" i="69"/>
  <c r="N78" i="69"/>
  <c r="L79" i="69"/>
  <c r="M79" i="69"/>
  <c r="N79" i="69"/>
  <c r="L80" i="69"/>
  <c r="I80" i="69" s="1"/>
  <c r="B80" i="69" s="1"/>
  <c r="M80" i="69"/>
  <c r="N80" i="69"/>
  <c r="M81" i="69"/>
  <c r="N81" i="69"/>
  <c r="L82" i="69"/>
  <c r="M82" i="69"/>
  <c r="N82" i="69"/>
  <c r="L83" i="69"/>
  <c r="M83" i="69"/>
  <c r="N83" i="69"/>
  <c r="M84" i="69"/>
  <c r="N84" i="69"/>
  <c r="L85" i="69"/>
  <c r="M85" i="69"/>
  <c r="N85" i="69"/>
  <c r="M37" i="69"/>
  <c r="N37" i="69"/>
  <c r="M38" i="69"/>
  <c r="N38" i="69"/>
  <c r="M39" i="69"/>
  <c r="N39" i="69"/>
  <c r="M40" i="69"/>
  <c r="N40" i="69"/>
  <c r="M41" i="69"/>
  <c r="N41" i="69"/>
  <c r="L42" i="69"/>
  <c r="M42" i="69"/>
  <c r="N42" i="69"/>
  <c r="M43" i="69"/>
  <c r="N43" i="69"/>
  <c r="M44" i="69"/>
  <c r="N44" i="69"/>
  <c r="L45" i="69"/>
  <c r="M45" i="69"/>
  <c r="N45" i="69"/>
  <c r="L46" i="69"/>
  <c r="M46" i="69"/>
  <c r="N46" i="69"/>
  <c r="L47" i="69"/>
  <c r="M47" i="69"/>
  <c r="N47" i="69"/>
  <c r="L48" i="69"/>
  <c r="M48" i="69"/>
  <c r="N48" i="69"/>
  <c r="L49" i="69"/>
  <c r="M49" i="69"/>
  <c r="N49" i="69"/>
  <c r="M50" i="69"/>
  <c r="N50" i="69"/>
  <c r="L51" i="69"/>
  <c r="M51" i="69"/>
  <c r="N51" i="69"/>
  <c r="L52" i="69"/>
  <c r="M52" i="69"/>
  <c r="N52" i="69"/>
  <c r="L53" i="69"/>
  <c r="M53" i="69"/>
  <c r="N53" i="69"/>
  <c r="L54" i="69"/>
  <c r="M54" i="69"/>
  <c r="N54" i="69"/>
  <c r="L55" i="69"/>
  <c r="M55" i="69"/>
  <c r="N55" i="69"/>
  <c r="N66" i="69"/>
  <c r="M66" i="69"/>
  <c r="D93" i="69"/>
  <c r="D92" i="69"/>
  <c r="D91" i="69"/>
  <c r="D90" i="69"/>
  <c r="D89" i="69"/>
  <c r="D88" i="69"/>
  <c r="P87" i="69"/>
  <c r="P88" i="69" s="1"/>
  <c r="P89" i="69" s="1"/>
  <c r="P90" i="69" s="1"/>
  <c r="P91" i="69" s="1"/>
  <c r="P92" i="69" s="1"/>
  <c r="P93" i="69" s="1"/>
  <c r="O87" i="69"/>
  <c r="O88" i="69" s="1"/>
  <c r="O89" i="69" s="1"/>
  <c r="O90" i="69" s="1"/>
  <c r="O91" i="69" s="1"/>
  <c r="O92" i="69" s="1"/>
  <c r="O93" i="69" s="1"/>
  <c r="O85" i="69"/>
  <c r="D85" i="69"/>
  <c r="O84" i="69"/>
  <c r="L84" i="69" s="1"/>
  <c r="D84" i="69"/>
  <c r="O83" i="69"/>
  <c r="D83" i="69"/>
  <c r="O82" i="69"/>
  <c r="D82" i="69"/>
  <c r="O81" i="69"/>
  <c r="L81" i="69" s="1"/>
  <c r="D81" i="69"/>
  <c r="O80" i="69"/>
  <c r="D80" i="69"/>
  <c r="O79" i="69"/>
  <c r="D79" i="69"/>
  <c r="O78" i="69"/>
  <c r="D78" i="69"/>
  <c r="O77" i="69"/>
  <c r="D77" i="69"/>
  <c r="O76" i="69"/>
  <c r="D76" i="69"/>
  <c r="O75" i="69"/>
  <c r="D75" i="69"/>
  <c r="O74" i="69"/>
  <c r="D74" i="69"/>
  <c r="O73" i="69"/>
  <c r="D73" i="69"/>
  <c r="O72" i="69"/>
  <c r="D72" i="69"/>
  <c r="O71" i="69"/>
  <c r="L71" i="69" s="1"/>
  <c r="D71" i="69"/>
  <c r="O70" i="69"/>
  <c r="L70" i="69" s="1"/>
  <c r="D70" i="69"/>
  <c r="O69" i="69"/>
  <c r="L69" i="69" s="1"/>
  <c r="D69" i="69"/>
  <c r="O68" i="69"/>
  <c r="D68" i="69"/>
  <c r="O67" i="69"/>
  <c r="L67" i="69" s="1"/>
  <c r="D67" i="69"/>
  <c r="O66" i="69"/>
  <c r="L66" i="69" s="1"/>
  <c r="D66" i="69"/>
  <c r="P65" i="69"/>
  <c r="O65" i="69"/>
  <c r="N65" i="69"/>
  <c r="M65" i="69"/>
  <c r="L65" i="69"/>
  <c r="K65" i="69"/>
  <c r="N36" i="69"/>
  <c r="M36" i="69"/>
  <c r="D63" i="69"/>
  <c r="D62" i="69"/>
  <c r="D61" i="69"/>
  <c r="D60" i="69"/>
  <c r="D59" i="69"/>
  <c r="D58" i="69"/>
  <c r="P57" i="69"/>
  <c r="P58" i="69" s="1"/>
  <c r="P59" i="69" s="1"/>
  <c r="P60" i="69" s="1"/>
  <c r="P61" i="69" s="1"/>
  <c r="P62" i="69" s="1"/>
  <c r="P63" i="69" s="1"/>
  <c r="O57" i="69"/>
  <c r="O58" i="69" s="1"/>
  <c r="O55" i="69"/>
  <c r="D55" i="69"/>
  <c r="O54" i="69"/>
  <c r="D54" i="69"/>
  <c r="O53" i="69"/>
  <c r="D53" i="69"/>
  <c r="O52" i="69"/>
  <c r="D52" i="69"/>
  <c r="O51" i="69"/>
  <c r="D51" i="69"/>
  <c r="O50" i="69"/>
  <c r="L50" i="69" s="1"/>
  <c r="D50" i="69"/>
  <c r="O49" i="69"/>
  <c r="D49" i="69"/>
  <c r="O48" i="69"/>
  <c r="D48" i="69"/>
  <c r="O47" i="69"/>
  <c r="D47" i="69"/>
  <c r="O46" i="69"/>
  <c r="D46" i="69"/>
  <c r="O45" i="69"/>
  <c r="D45" i="69"/>
  <c r="O44" i="69"/>
  <c r="L44" i="69" s="1"/>
  <c r="D44" i="69"/>
  <c r="O43" i="69"/>
  <c r="L43" i="69" s="1"/>
  <c r="D43" i="69"/>
  <c r="O42" i="69"/>
  <c r="D42" i="69"/>
  <c r="O41" i="69"/>
  <c r="L41" i="69" s="1"/>
  <c r="D41" i="69"/>
  <c r="O40" i="69"/>
  <c r="L40" i="69" s="1"/>
  <c r="D40" i="69"/>
  <c r="O39" i="69"/>
  <c r="L39" i="69" s="1"/>
  <c r="D39" i="69"/>
  <c r="O38" i="69"/>
  <c r="L38" i="69" s="1"/>
  <c r="D38" i="69"/>
  <c r="O37" i="69"/>
  <c r="L37" i="69" s="1"/>
  <c r="D37" i="69"/>
  <c r="O36" i="69"/>
  <c r="L36" i="69" s="1"/>
  <c r="D36" i="69"/>
  <c r="P35" i="69"/>
  <c r="O35" i="69"/>
  <c r="N35" i="69"/>
  <c r="M35" i="69"/>
  <c r="L35" i="69"/>
  <c r="K35" i="69"/>
  <c r="O27" i="69"/>
  <c r="O28" i="69" s="1"/>
  <c r="O6" i="69"/>
  <c r="L6" i="69" s="1"/>
  <c r="M7" i="69"/>
  <c r="N7" i="69"/>
  <c r="O7" i="69"/>
  <c r="L7" i="69" s="1"/>
  <c r="M8" i="69"/>
  <c r="N8" i="69"/>
  <c r="O8" i="69"/>
  <c r="L8" i="69" s="1"/>
  <c r="M9" i="69"/>
  <c r="N9" i="69"/>
  <c r="O9" i="69"/>
  <c r="L9" i="69" s="1"/>
  <c r="M10" i="69"/>
  <c r="N10" i="69"/>
  <c r="O10" i="69"/>
  <c r="L10" i="69" s="1"/>
  <c r="M11" i="69"/>
  <c r="N11" i="69"/>
  <c r="O11" i="69"/>
  <c r="L11" i="69" s="1"/>
  <c r="M12" i="69"/>
  <c r="N12" i="69"/>
  <c r="O12" i="69"/>
  <c r="L12" i="69" s="1"/>
  <c r="M13" i="69"/>
  <c r="N13" i="69"/>
  <c r="O13" i="69"/>
  <c r="L13" i="69" s="1"/>
  <c r="M14" i="69"/>
  <c r="N14" i="69"/>
  <c r="O14" i="69"/>
  <c r="L14" i="69" s="1"/>
  <c r="M15" i="69"/>
  <c r="N15" i="69"/>
  <c r="O15" i="69"/>
  <c r="L15" i="69" s="1"/>
  <c r="M16" i="69"/>
  <c r="N16" i="69"/>
  <c r="O16" i="69"/>
  <c r="L16" i="69" s="1"/>
  <c r="L17" i="69"/>
  <c r="M17" i="69"/>
  <c r="N17" i="69"/>
  <c r="O17" i="69"/>
  <c r="M18" i="69"/>
  <c r="N18" i="69"/>
  <c r="O18" i="69"/>
  <c r="L18" i="69" s="1"/>
  <c r="M19" i="69"/>
  <c r="N19" i="69"/>
  <c r="O19" i="69"/>
  <c r="L19" i="69" s="1"/>
  <c r="M20" i="69"/>
  <c r="N20" i="69"/>
  <c r="O20" i="69"/>
  <c r="L20" i="69" s="1"/>
  <c r="M21" i="69"/>
  <c r="N21" i="69"/>
  <c r="O21" i="69"/>
  <c r="L21" i="69" s="1"/>
  <c r="M22" i="69"/>
  <c r="N22" i="69"/>
  <c r="O22" i="69"/>
  <c r="L22" i="69" s="1"/>
  <c r="M23" i="69"/>
  <c r="N23" i="69"/>
  <c r="O23" i="69"/>
  <c r="L23" i="69" s="1"/>
  <c r="L24" i="69"/>
  <c r="M24" i="69"/>
  <c r="N24" i="69"/>
  <c r="O24" i="69"/>
  <c r="M25" i="69"/>
  <c r="N25" i="69"/>
  <c r="O25" i="69"/>
  <c r="L25" i="69" s="1"/>
  <c r="N6" i="69"/>
  <c r="M6" i="69"/>
  <c r="P27" i="69"/>
  <c r="P5" i="69"/>
  <c r="O5" i="69"/>
  <c r="D33" i="69"/>
  <c r="D32" i="69"/>
  <c r="D31" i="69"/>
  <c r="D30" i="69"/>
  <c r="D29" i="69"/>
  <c r="D28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6" i="69"/>
  <c r="N5" i="69"/>
  <c r="M5" i="69"/>
  <c r="L5" i="69"/>
  <c r="K5" i="69"/>
  <c r="O59" i="69" l="1"/>
  <c r="O60" i="69" s="1"/>
  <c r="O61" i="69" s="1"/>
  <c r="O62" i="69" s="1"/>
  <c r="O63" i="69" s="1"/>
  <c r="H58" i="69"/>
  <c r="I104" i="69"/>
  <c r="B104" i="69" s="1"/>
  <c r="I100" i="69"/>
  <c r="B100" i="69" s="1"/>
  <c r="I144" i="69"/>
  <c r="B144" i="69" s="1"/>
  <c r="I128" i="69"/>
  <c r="B128" i="69" s="1"/>
  <c r="I114" i="69"/>
  <c r="B114" i="69" s="1"/>
  <c r="I113" i="69"/>
  <c r="B113" i="69" s="1"/>
  <c r="I143" i="69"/>
  <c r="B143" i="69" s="1"/>
  <c r="I142" i="69"/>
  <c r="B142" i="69" s="1"/>
  <c r="I140" i="69"/>
  <c r="B140" i="69" s="1"/>
  <c r="I139" i="69"/>
  <c r="B139" i="69" s="1"/>
  <c r="I138" i="69"/>
  <c r="B138" i="69" s="1"/>
  <c r="I136" i="69"/>
  <c r="B136" i="69" s="1"/>
  <c r="I135" i="69"/>
  <c r="B135" i="69" s="1"/>
  <c r="I134" i="69"/>
  <c r="B134" i="69" s="1"/>
  <c r="I133" i="69"/>
  <c r="B133" i="69" s="1"/>
  <c r="I132" i="69"/>
  <c r="B132" i="69" s="1"/>
  <c r="I131" i="69"/>
  <c r="B131" i="69" s="1"/>
  <c r="I130" i="69"/>
  <c r="B130" i="69" s="1"/>
  <c r="I129" i="69"/>
  <c r="B129" i="69" s="1"/>
  <c r="I46" i="69"/>
  <c r="B46" i="69" s="1"/>
  <c r="I82" i="69"/>
  <c r="B82" i="69" s="1"/>
  <c r="I112" i="69"/>
  <c r="B112" i="69" s="1"/>
  <c r="I108" i="69"/>
  <c r="B108" i="69" s="1"/>
  <c r="I96" i="69"/>
  <c r="I127" i="69"/>
  <c r="B127" i="69" s="1"/>
  <c r="I111" i="69"/>
  <c r="B111" i="69" s="1"/>
  <c r="I110" i="69"/>
  <c r="I109" i="69"/>
  <c r="B109" i="69" s="1"/>
  <c r="I107" i="69"/>
  <c r="B107" i="69" s="1"/>
  <c r="I106" i="69"/>
  <c r="B106" i="69" s="1"/>
  <c r="I105" i="69"/>
  <c r="B105" i="69" s="1"/>
  <c r="I103" i="69"/>
  <c r="B103" i="69" s="1"/>
  <c r="I102" i="69"/>
  <c r="B102" i="69" s="1"/>
  <c r="I101" i="69"/>
  <c r="B101" i="69" s="1"/>
  <c r="I99" i="69"/>
  <c r="I98" i="69"/>
  <c r="I97" i="69"/>
  <c r="I84" i="69"/>
  <c r="B84" i="69" s="1"/>
  <c r="I76" i="69"/>
  <c r="B76" i="69" s="1"/>
  <c r="I145" i="69"/>
  <c r="B145" i="69" s="1"/>
  <c r="I141" i="69"/>
  <c r="I137" i="69"/>
  <c r="B137" i="69" s="1"/>
  <c r="I78" i="69"/>
  <c r="B78" i="69" s="1"/>
  <c r="I75" i="69"/>
  <c r="B75" i="69" s="1"/>
  <c r="I115" i="69"/>
  <c r="B115" i="69" s="1"/>
  <c r="I126" i="69"/>
  <c r="I67" i="69"/>
  <c r="I69" i="69"/>
  <c r="I73" i="69"/>
  <c r="B73" i="69" s="1"/>
  <c r="I79" i="69"/>
  <c r="B79" i="69" s="1"/>
  <c r="I77" i="69"/>
  <c r="B77" i="69" s="1"/>
  <c r="I81" i="69"/>
  <c r="I83" i="69"/>
  <c r="B83" i="69" s="1"/>
  <c r="I85" i="69"/>
  <c r="B85" i="69" s="1"/>
  <c r="I66" i="69"/>
  <c r="I68" i="69"/>
  <c r="I70" i="69"/>
  <c r="I72" i="69"/>
  <c r="B72" i="69" s="1"/>
  <c r="I74" i="69"/>
  <c r="B74" i="69" s="1"/>
  <c r="I71" i="69"/>
  <c r="I42" i="69"/>
  <c r="I37" i="69"/>
  <c r="I38" i="69"/>
  <c r="I36" i="69"/>
  <c r="I47" i="69"/>
  <c r="B47" i="69" s="1"/>
  <c r="I49" i="69"/>
  <c r="B49" i="69" s="1"/>
  <c r="I50" i="69"/>
  <c r="I51" i="69"/>
  <c r="B51" i="69" s="1"/>
  <c r="I53" i="69"/>
  <c r="B53" i="69" s="1"/>
  <c r="I54" i="69"/>
  <c r="B54" i="69" s="1"/>
  <c r="I40" i="69"/>
  <c r="I39" i="69"/>
  <c r="I41" i="69"/>
  <c r="I44" i="69"/>
  <c r="I55" i="69"/>
  <c r="B55" i="69" s="1"/>
  <c r="I43" i="69"/>
  <c r="I45" i="69"/>
  <c r="B45" i="69" s="1"/>
  <c r="I48" i="69"/>
  <c r="B48" i="69" s="1"/>
  <c r="I52" i="69"/>
  <c r="B52" i="69" s="1"/>
  <c r="I25" i="69"/>
  <c r="B25" i="69" s="1"/>
  <c r="I21" i="69"/>
  <c r="I17" i="69"/>
  <c r="B17" i="69" s="1"/>
  <c r="I13" i="69"/>
  <c r="I22" i="69"/>
  <c r="I18" i="69"/>
  <c r="I14" i="69"/>
  <c r="I10" i="69"/>
  <c r="I9" i="69"/>
  <c r="I24" i="69"/>
  <c r="B24" i="69" s="1"/>
  <c r="I20" i="69"/>
  <c r="I16" i="69"/>
  <c r="I12" i="69"/>
  <c r="I8" i="69"/>
  <c r="I23" i="69"/>
  <c r="I19" i="69"/>
  <c r="I15" i="69"/>
  <c r="I11" i="69"/>
  <c r="I7" i="69"/>
  <c r="I6" i="69"/>
  <c r="B99" i="69" l="1"/>
  <c r="B126" i="69"/>
  <c r="P126" i="69" s="1"/>
  <c r="P127" i="69" s="1"/>
  <c r="P128" i="69" s="1"/>
  <c r="P129" i="69" s="1"/>
  <c r="P130" i="69" s="1"/>
  <c r="P131" i="69" s="1"/>
  <c r="P132" i="69" s="1"/>
  <c r="P133" i="69" s="1"/>
  <c r="P134" i="69" s="1"/>
  <c r="P135" i="69" s="1"/>
  <c r="P136" i="69" s="1"/>
  <c r="P137" i="69" s="1"/>
  <c r="P138" i="69" s="1"/>
  <c r="P139" i="69" s="1"/>
  <c r="P140" i="69" s="1"/>
  <c r="B98" i="69"/>
  <c r="B97" i="69"/>
  <c r="B96" i="69"/>
  <c r="P96" i="69" s="1"/>
  <c r="B71" i="69"/>
  <c r="B70" i="69"/>
  <c r="B69" i="69"/>
  <c r="B68" i="69"/>
  <c r="B67" i="69"/>
  <c r="B18" i="69"/>
  <c r="B110" i="69"/>
  <c r="B81" i="69"/>
  <c r="B50" i="69"/>
  <c r="B22" i="69"/>
  <c r="B20" i="69"/>
  <c r="B19" i="69"/>
  <c r="B16" i="69"/>
  <c r="B141" i="69"/>
  <c r="P276" i="69"/>
  <c r="P277" i="69" s="1"/>
  <c r="P278" i="69" s="1"/>
  <c r="P279" i="69" s="1"/>
  <c r="P280" i="69" s="1"/>
  <c r="P281" i="69" s="1"/>
  <c r="P282" i="69" s="1"/>
  <c r="P283" i="69" s="1"/>
  <c r="P284" i="69" s="1"/>
  <c r="P285" i="69" s="1"/>
  <c r="P286" i="69" s="1"/>
  <c r="P287" i="69" s="1"/>
  <c r="B43" i="69"/>
  <c r="B39" i="69"/>
  <c r="B36" i="69"/>
  <c r="P36" i="69" s="1"/>
  <c r="B40" i="69"/>
  <c r="B38" i="69"/>
  <c r="B44" i="69"/>
  <c r="B37" i="69"/>
  <c r="B41" i="69"/>
  <c r="B42" i="69"/>
  <c r="B14" i="69"/>
  <c r="B11" i="69"/>
  <c r="B15" i="69"/>
  <c r="B12" i="69"/>
  <c r="P148" i="69"/>
  <c r="P149" i="69" s="1"/>
  <c r="P150" i="69" s="1"/>
  <c r="P151" i="69" s="1"/>
  <c r="P152" i="69" s="1"/>
  <c r="P153" i="69" s="1"/>
  <c r="P154" i="69" s="1"/>
  <c r="P155" i="69" s="1"/>
  <c r="P156" i="69" s="1"/>
  <c r="P157" i="69" s="1"/>
  <c r="P158" i="69" s="1"/>
  <c r="P159" i="69" s="1"/>
  <c r="P160" i="69" s="1"/>
  <c r="P161" i="69" s="1"/>
  <c r="P162" i="69" s="1"/>
  <c r="P163" i="69" s="1"/>
  <c r="P164" i="69" s="1"/>
  <c r="P165" i="69" s="1"/>
  <c r="P166" i="69" s="1"/>
  <c r="P167" i="69" s="1"/>
  <c r="P168" i="69" s="1"/>
  <c r="B21" i="69"/>
  <c r="B23" i="69"/>
  <c r="B66" i="69"/>
  <c r="P66" i="69" s="1"/>
  <c r="B6" i="69"/>
  <c r="P6" i="69" s="1"/>
  <c r="B7" i="69"/>
  <c r="B9" i="69"/>
  <c r="B10" i="69"/>
  <c r="B8" i="69"/>
  <c r="B13" i="69"/>
  <c r="P97" i="69" l="1"/>
  <c r="P98" i="69" s="1"/>
  <c r="P99" i="69" s="1"/>
  <c r="P100" i="69" s="1"/>
  <c r="P101" i="69" s="1"/>
  <c r="P102" i="69" s="1"/>
  <c r="P103" i="69" s="1"/>
  <c r="P104" i="69" s="1"/>
  <c r="P105" i="69" s="1"/>
  <c r="P106" i="69" s="1"/>
  <c r="P107" i="69" s="1"/>
  <c r="P108" i="69" s="1"/>
  <c r="P109" i="69" s="1"/>
  <c r="P110" i="69" s="1"/>
  <c r="P111" i="69" s="1"/>
  <c r="P112" i="69" s="1"/>
  <c r="P113" i="69" s="1"/>
  <c r="P114" i="69" s="1"/>
  <c r="P115" i="69" s="1"/>
  <c r="P116" i="69" s="1"/>
  <c r="P67" i="69"/>
  <c r="P68" i="69" s="1"/>
  <c r="P69" i="69" s="1"/>
  <c r="P70" i="69" s="1"/>
  <c r="P71" i="69" s="1"/>
  <c r="P72" i="69" s="1"/>
  <c r="P73" i="69" s="1"/>
  <c r="P74" i="69" s="1"/>
  <c r="P75" i="69" s="1"/>
  <c r="P76" i="69" s="1"/>
  <c r="P77" i="69" s="1"/>
  <c r="P78" i="69" s="1"/>
  <c r="P79" i="69" s="1"/>
  <c r="P80" i="69" s="1"/>
  <c r="P81" i="69" s="1"/>
  <c r="P82" i="69" s="1"/>
  <c r="P83" i="69" s="1"/>
  <c r="P84" i="69" s="1"/>
  <c r="P85" i="69" s="1"/>
  <c r="P86" i="69" s="1"/>
  <c r="P37" i="69"/>
  <c r="P38" i="69" s="1"/>
  <c r="P39" i="69" s="1"/>
  <c r="P40" i="69" s="1"/>
  <c r="P41" i="69" s="1"/>
  <c r="P42" i="69" s="1"/>
  <c r="P43" i="69" s="1"/>
  <c r="P44" i="69" s="1"/>
  <c r="P45" i="69" s="1"/>
  <c r="P46" i="69" s="1"/>
  <c r="P47" i="69" s="1"/>
  <c r="P48" i="69" s="1"/>
  <c r="P49" i="69" s="1"/>
  <c r="P50" i="69" s="1"/>
  <c r="P51" i="69" s="1"/>
  <c r="P52" i="69" s="1"/>
  <c r="P53" i="69" s="1"/>
  <c r="P54" i="69" s="1"/>
  <c r="P55" i="69" s="1"/>
  <c r="P56" i="69" s="1"/>
  <c r="P141" i="69"/>
  <c r="P142" i="69" s="1"/>
  <c r="P143" i="69" s="1"/>
  <c r="P144" i="69" s="1"/>
  <c r="P145" i="69" s="1"/>
  <c r="P7" i="69"/>
  <c r="P8" i="69" s="1"/>
  <c r="P9" i="69" s="1"/>
  <c r="P10" i="69" s="1"/>
  <c r="P11" i="69" s="1"/>
  <c r="P12" i="69" s="1"/>
  <c r="P13" i="69" s="1"/>
  <c r="P14" i="69" s="1"/>
  <c r="P15" i="69" s="1"/>
  <c r="P16" i="69" s="1"/>
  <c r="P17" i="69" s="1"/>
  <c r="P18" i="69" s="1"/>
  <c r="P19" i="69" s="1"/>
  <c r="P20" i="69" s="1"/>
  <c r="P21" i="69" l="1"/>
  <c r="P22" i="69" s="1"/>
  <c r="P23" i="69" s="1"/>
  <c r="P24" i="69" s="1"/>
  <c r="P25" i="69" s="1"/>
  <c r="P26" i="69" s="1"/>
  <c r="P28" i="69" l="1"/>
  <c r="P29" i="69" s="1"/>
  <c r="P30" i="69" s="1"/>
  <c r="P31" i="69" s="1"/>
  <c r="P32" i="69" s="1"/>
  <c r="P33" i="69" s="1"/>
  <c r="O29" i="69"/>
  <c r="O30" i="69" s="1"/>
  <c r="O31" i="69" s="1"/>
  <c r="O32" i="69" l="1"/>
  <c r="O33" i="6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Uitslag NK meerkamp 2007" description="Connection to the 'Uitslag NK meerkamp 2007' query in the workbook." type="5" refreshedVersion="6" background="1" saveData="1">
    <dbPr connection="Provider=Microsoft.Mashup.OleDb.1;Data Source=$Workbook$;Location=Uitslag NK meerkamp 2007;Extended Properties=&quot;&quot;" command="SELECT * FROM [Uitslag NK meerkamp 2007]"/>
  </connection>
  <connection id="2" xr16:uid="{00000000-0015-0000-FFFF-FFFF01000000}" keepAlive="1" name="Query - Uitslag NK meerkamp 2007 (2)" description="Connection to the 'Uitslag NK meerkamp 2007 (2)' query in the workbook." type="5" refreshedVersion="6" background="1" saveData="1">
    <dbPr connection="Provider=Microsoft.Mashup.OleDb.1;Data Source=$Workbook$;Location=&quot;Uitslag NK meerkamp 2007 (2)&quot;;Extended Properties=&quot;&quot;" command="SELECT * FROM [Uitslag NK meerkamp 2007 (2)]"/>
  </connection>
  <connection id="3" xr16:uid="{00000000-0015-0000-FFFF-FFFF02000000}" keepAlive="1" name="Query - Uitslag NK meerkamp 2008" description="Connection to the 'Uitslag NK meerkamp 2008' query in the workbook." type="5" refreshedVersion="6" background="1" saveData="1">
    <dbPr connection="Provider=Microsoft.Mashup.OleDb.1;Data Source=$Workbook$;Location=Uitslag NK meerkamp 2008;Extended Properties=&quot;&quot;" command="SELECT * FROM [Uitslag NK meerkamp 2008]"/>
  </connection>
  <connection id="4" xr16:uid="{00000000-0015-0000-FFFF-FFFF03000000}" keepAlive="1" name="Query - Uitslag NK meerkamp 2010" description="Connection to the 'Uitslag NK meerkamp 2010' query in the workbook." type="5" refreshedVersion="6" background="1" saveData="1">
    <dbPr connection="Provider=Microsoft.Mashup.OleDb.1;Data Source=$Workbook$;Location=Uitslag NK meerkamp 2010;Extended Properties=&quot;&quot;" command="SELECT * FROM [Uitslag NK meerkamp 2010]"/>
  </connection>
  <connection id="5" xr16:uid="{00000000-0015-0000-FFFF-FFFF04000000}" keepAlive="1" name="Query - Uitslag NK meerkamp 2014" description="Connection to the 'Uitslag NK meerkamp 2014' query in the workbook." type="5" refreshedVersion="6" background="1" saveData="1">
    <dbPr connection="Provider=Microsoft.Mashup.OleDb.1;Data Source=$Workbook$;Location=Uitslag NK meerkamp 2014;Extended Properties=&quot;&quot;" command="SELECT * FROM [Uitslag NK meerkamp 2014]"/>
  </connection>
  <connection id="6" xr16:uid="{00000000-0015-0000-FFFF-FFFF05000000}" keepAlive="1" name="Query - Uitslag NK meerkamp 2015" description="Connection to the 'Uitslag NK meerkamp 2015' query in the workbook." type="5" refreshedVersion="6" background="1" saveData="1">
    <dbPr connection="Provider=Microsoft.Mashup.OleDb.1;Data Source=$Workbook$;Location=Uitslag NK meerkamp 2015;Extended Properties=&quot;&quot;" command="SELECT * FROM [Uitslag NK meerkamp 2015]"/>
  </connection>
  <connection id="7" xr16:uid="{00000000-0015-0000-FFFF-FFFF06000000}" keepAlive="1" name="Query - Uitslag NK meerkamp 2016" description="Connection to the 'Uitslag NK meerkamp 2016' query in the workbook." type="5" refreshedVersion="6" background="1" saveData="1">
    <dbPr connection="Provider=Microsoft.Mashup.OleDb.1;Data Source=$Workbook$;Location=Uitslag NK meerkamp 2016;Extended Properties=&quot;&quot;" command="SELECT * FROM [Uitslag NK meerkamp 2016]"/>
  </connection>
</connections>
</file>

<file path=xl/sharedStrings.xml><?xml version="1.0" encoding="utf-8"?>
<sst xmlns="http://schemas.openxmlformats.org/spreadsheetml/2006/main" count="633" uniqueCount="172">
  <si>
    <t>Hellas Utrecht</t>
  </si>
  <si>
    <t>60m</t>
  </si>
  <si>
    <t>1000m</t>
  </si>
  <si>
    <t>ET</t>
  </si>
  <si>
    <t>GAC Hilversum</t>
  </si>
  <si>
    <t>Altis</t>
  </si>
  <si>
    <t>AV Phoenix</t>
  </si>
  <si>
    <t>Almere `81</t>
  </si>
  <si>
    <t>AV Zuidwal</t>
  </si>
  <si>
    <t>AV Pijnenburg</t>
  </si>
  <si>
    <t>AV Clytoneus</t>
  </si>
  <si>
    <t>AV Triathlon</t>
  </si>
  <si>
    <t>AV Spirit Lelystad</t>
  </si>
  <si>
    <t>#</t>
  </si>
  <si>
    <t>40m</t>
  </si>
  <si>
    <t>600m</t>
  </si>
  <si>
    <t>AV Atverni</t>
  </si>
  <si>
    <t>AV Zeewolde</t>
  </si>
  <si>
    <t>BAV</t>
  </si>
  <si>
    <t>OSM `75</t>
  </si>
  <si>
    <t>Tempo AV</t>
  </si>
  <si>
    <t>U-Track</t>
  </si>
  <si>
    <t>AV Fit</t>
  </si>
  <si>
    <t>Naam</t>
  </si>
  <si>
    <t>Vereniging</t>
  </si>
  <si>
    <t>Ver</t>
  </si>
  <si>
    <t>Kogel</t>
  </si>
  <si>
    <t>Hoog</t>
  </si>
  <si>
    <t>Punten totaal</t>
  </si>
  <si>
    <t>AV Nijkerk</t>
  </si>
  <si>
    <t>Jongens Pupil A1 - Meerkamp</t>
  </si>
  <si>
    <t>Vortex</t>
  </si>
  <si>
    <t>Jongens Pupil A1 - 4 x 60m</t>
  </si>
  <si>
    <t>Estafette Team</t>
  </si>
  <si>
    <t>Categorie</t>
  </si>
  <si>
    <t>Leden</t>
  </si>
  <si>
    <t>Tijd</t>
  </si>
  <si>
    <t>Punten</t>
  </si>
  <si>
    <t>Jongens Pupil A2 - Meerkamp</t>
  </si>
  <si>
    <t>Jongens Pupil A2 - 4 x 60m</t>
  </si>
  <si>
    <t>Jongens Pupil B - Meerkamp</t>
  </si>
  <si>
    <t>Jongens Pupil B - 4 x 40m</t>
  </si>
  <si>
    <t>Jongens Pupil C - Meerkamp</t>
  </si>
  <si>
    <t>Jongens Pupil C - 4 x 40m</t>
  </si>
  <si>
    <t>Meisjes Pupil A1 - Meerkamp</t>
  </si>
  <si>
    <t>Meisjes Pupil A1 - 4 x 60m</t>
  </si>
  <si>
    <t>Meisjes Pupil A2 - Meerkamp</t>
  </si>
  <si>
    <t>Meisjes Pupil A2 - 4 x 60m</t>
  </si>
  <si>
    <t>Meisjes Pupil B - Meerkamp</t>
  </si>
  <si>
    <t>Meisjes Pupil B - 4 x 40m</t>
  </si>
  <si>
    <t>Meisjes Pupil C - Meerkamp</t>
  </si>
  <si>
    <t>Meisjes Pupil C - 4 x 40m</t>
  </si>
  <si>
    <t>Jongens Pupil D - Meerkamp</t>
  </si>
  <si>
    <t>Meisjes Pupil D - Meerkamp</t>
  </si>
  <si>
    <t>JAV ATHLOI</t>
  </si>
  <si>
    <t>Plaats</t>
  </si>
  <si>
    <t>Poule</t>
  </si>
  <si>
    <t>lists</t>
  </si>
  <si>
    <t>sprint</t>
  </si>
  <si>
    <t>mila</t>
  </si>
  <si>
    <t>werpen</t>
  </si>
  <si>
    <t>springen</t>
  </si>
  <si>
    <t>Meerkamp</t>
  </si>
  <si>
    <t>Estafette</t>
  </si>
  <si>
    <t>Datum 1</t>
  </si>
  <si>
    <t>Datum 2</t>
  </si>
  <si>
    <t>(Vul in als alle resultaten van zelfde vereniging)</t>
  </si>
  <si>
    <t>(Vul in als wedstrijd over meerdere data georganiseerd is geweest)</t>
  </si>
  <si>
    <t>Handtijd of Electronische Tijd</t>
  </si>
  <si>
    <t>meting</t>
  </si>
  <si>
    <t>HT</t>
  </si>
  <si>
    <t>(Bij prestaties vul hieronder in prestatie of DNS,DNF,NM,DQ)</t>
  </si>
  <si>
    <t>(Bij handtijden vul in (m:)ss,0 bij ET (m:)ss,00)</t>
  </si>
  <si>
    <t>(Bij geen volledig team van 4 atleten zet Combi in de Estafette naam -&gt; geen punten)</t>
  </si>
  <si>
    <t>©Atstat (2021=v1.1)</t>
  </si>
  <si>
    <t>diverse</t>
  </si>
  <si>
    <t>Utrecht Mweerd</t>
  </si>
  <si>
    <t>Tim Rolvink</t>
  </si>
  <si>
    <t>Kalle van Wijland</t>
  </si>
  <si>
    <t>Ayso Malda</t>
  </si>
  <si>
    <t>Boris Akkerman</t>
  </si>
  <si>
    <t>Quinten Zwaal</t>
  </si>
  <si>
    <t>Roan de Kruif</t>
  </si>
  <si>
    <t>Luc Poisonnier</t>
  </si>
  <si>
    <t>Nils Beijk</t>
  </si>
  <si>
    <t>Rens Boogaard</t>
  </si>
  <si>
    <t>Olaf de Vrieze</t>
  </si>
  <si>
    <t>Thom Straub</t>
  </si>
  <si>
    <t>Joep Willigenburg</t>
  </si>
  <si>
    <t>Sven Dreumel</t>
  </si>
  <si>
    <t>Rafael Ndelel Awanda</t>
  </si>
  <si>
    <t>Mohamed Aissati</t>
  </si>
  <si>
    <t>Casper Erken</t>
  </si>
  <si>
    <t>Torre Sonke</t>
  </si>
  <si>
    <t>Silvijn Overbeek</t>
  </si>
  <si>
    <t>Tim Akkermans</t>
  </si>
  <si>
    <t>Jamie van Wijhe</t>
  </si>
  <si>
    <t>Stijn Kraan</t>
  </si>
  <si>
    <t>Jurre Boerboom</t>
  </si>
  <si>
    <t>Tijmen Bolt</t>
  </si>
  <si>
    <t>Timo Meeuws</t>
  </si>
  <si>
    <t>Bas Meeuwisse</t>
  </si>
  <si>
    <t>Jonas Praagman</t>
  </si>
  <si>
    <t>Tijm Hartemink</t>
  </si>
  <si>
    <t>Elias Winkel</t>
  </si>
  <si>
    <t>Otis van Overbruggen</t>
  </si>
  <si>
    <t>Jens van Wilgenburg</t>
  </si>
  <si>
    <t>Luc Zeeberg</t>
  </si>
  <si>
    <t>Lina Haryachi</t>
  </si>
  <si>
    <t xml:space="preserve">Nina Boeren </t>
  </si>
  <si>
    <t>Nina Rodriques</t>
  </si>
  <si>
    <t>Suze Meeuws</t>
  </si>
  <si>
    <t>Quirine Winkel</t>
  </si>
  <si>
    <t>Sofie Meeuwisse</t>
  </si>
  <si>
    <t>Lysanne Koop</t>
  </si>
  <si>
    <t>Zee de Kiefte</t>
  </si>
  <si>
    <t>Laila de Goijer</t>
  </si>
  <si>
    <t>Naomi Linsen</t>
  </si>
  <si>
    <t>Frederique van de Meulen</t>
  </si>
  <si>
    <t>Febe van Rooden</t>
  </si>
  <si>
    <t>Mies Blauw</t>
  </si>
  <si>
    <t>Aniek Westra</t>
  </si>
  <si>
    <t>Fenne Westra</t>
  </si>
  <si>
    <t>Nora Snijder</t>
  </si>
  <si>
    <t>Hanne Tuinenburg</t>
  </si>
  <si>
    <t>Babette Winkel</t>
  </si>
  <si>
    <t>Kathi van der Kolk</t>
  </si>
  <si>
    <t>Luz Groen</t>
  </si>
  <si>
    <t>Lina Aissati</t>
  </si>
  <si>
    <t>Rosa de Vrieze</t>
  </si>
  <si>
    <t>Tisha in den Haak</t>
  </si>
  <si>
    <t>Eva Thomassen</t>
  </si>
  <si>
    <t>Lola Bosma</t>
  </si>
  <si>
    <t>Sanne Aarts</t>
  </si>
  <si>
    <t>Lyna Belkasmi</t>
  </si>
  <si>
    <t>Guusje van Dalen</t>
  </si>
  <si>
    <t>Sanne Boogaard</t>
  </si>
  <si>
    <t>Suzanne de Leij</t>
  </si>
  <si>
    <t>Pia Blauw</t>
  </si>
  <si>
    <t>Emma Gerbrands</t>
  </si>
  <si>
    <t>Olivia Zuil</t>
  </si>
  <si>
    <t>Vera Johannes</t>
  </si>
  <si>
    <t>Roos van Vliet</t>
  </si>
  <si>
    <t>Dounia Aissati</t>
  </si>
  <si>
    <t>Alina Lobner</t>
  </si>
  <si>
    <t>Bonn Dinslage</t>
  </si>
  <si>
    <t>Jula Hendriksen</t>
  </si>
  <si>
    <t>Mila Kraan</t>
  </si>
  <si>
    <t>Carlijn Kips</t>
  </si>
  <si>
    <t>Tsima Verdoner</t>
  </si>
  <si>
    <t>Abel van Ravesteijn</t>
  </si>
  <si>
    <t>Siem van der Vinden</t>
  </si>
  <si>
    <t>Stach Soomer</t>
  </si>
  <si>
    <t>Jonathan Middleton</t>
  </si>
  <si>
    <t>Meike Evelein</t>
  </si>
  <si>
    <t>Nina Vogelaar</t>
  </si>
  <si>
    <t>Eva Sietsma</t>
  </si>
  <si>
    <t>Isa Mantel</t>
  </si>
  <si>
    <t>Jip Tops</t>
  </si>
  <si>
    <t>Marente Goodijk</t>
  </si>
  <si>
    <t>Egil Veenstra</t>
  </si>
  <si>
    <t>Myla Harmens</t>
  </si>
  <si>
    <t>Marit Burger</t>
  </si>
  <si>
    <t>Hiroki Takahashi</t>
  </si>
  <si>
    <t>Felix van Zoelen</t>
  </si>
  <si>
    <t>Manoah van Collem</t>
  </si>
  <si>
    <t>Aisha Priest</t>
  </si>
  <si>
    <t>Faye Mukherjee</t>
  </si>
  <si>
    <t>Mika Takahashi</t>
  </si>
  <si>
    <t>Otis,Eliaas,Timo,Jens</t>
  </si>
  <si>
    <t>Febe,Babette,Mies,Laila</t>
  </si>
  <si>
    <t>Sven,Olaf,Thom,Nils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</si>
</sst>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:ss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ourie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0" fillId="0" borderId="0" xfId="0" applyFont="1"/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1">
    <cellStyle name="Default" xfId="9" xr:uid="{00000000-0005-0000-0000-000000000000}"/>
    <cellStyle name="Default 2" xfId="10" xr:uid="{00000000-0005-0000-0000-000001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2" xr:uid="{00000000-0005-0000-0000-000006000000}"/>
    <cellStyle name="Normal 6" xfId="6" xr:uid="{00000000-0005-0000-0000-000007000000}"/>
    <cellStyle name="Normal 7" xfId="7" xr:uid="{00000000-0005-0000-0000-000008000000}"/>
    <cellStyle name="Normal 8" xfId="8" xr:uid="{00000000-0005-0000-0000-000009000000}"/>
  </cellStyles>
  <dxfs count="12">
    <dxf>
      <numFmt numFmtId="165" formatCode="m:ss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numFmt numFmtId="165" formatCode="m:ss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66" formatCode="0.0"/>
      <fill>
        <patternFill>
          <bgColor theme="9" tint="0.79998168889431442"/>
        </patternFill>
      </fill>
    </dxf>
    <dxf>
      <fill>
        <patternFill>
          <bgColor theme="8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elstijl 1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276225</xdr:colOff>
      <xdr:row>0</xdr:row>
      <xdr:rowOff>0</xdr:rowOff>
    </xdr:from>
    <xdr:to>
      <xdr:col>28</xdr:col>
      <xdr:colOff>597522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0"/>
          <a:ext cx="930897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276225</xdr:colOff>
      <xdr:row>0</xdr:row>
      <xdr:rowOff>0</xdr:rowOff>
    </xdr:from>
    <xdr:to>
      <xdr:col>28</xdr:col>
      <xdr:colOff>597522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0"/>
          <a:ext cx="9308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7"/>
  <sheetViews>
    <sheetView tabSelected="1" workbookViewId="0">
      <selection activeCell="G59" sqref="G59"/>
    </sheetView>
  </sheetViews>
  <sheetFormatPr defaultRowHeight="15" x14ac:dyDescent="0.25"/>
  <cols>
    <col min="1" max="1" width="10.5703125" style="2" bestFit="1" customWidth="1"/>
    <col min="2" max="3" width="27.5703125" bestFit="1" customWidth="1"/>
    <col min="4" max="4" width="16.5703125" bestFit="1" customWidth="1"/>
    <col min="5" max="5" width="9.5703125" style="2" bestFit="1" customWidth="1"/>
    <col min="6" max="6" width="7.140625" bestFit="1" customWidth="1"/>
    <col min="7" max="7" width="7" style="2" bestFit="1" customWidth="1"/>
    <col min="8" max="8" width="7.42578125" bestFit="1" customWidth="1"/>
    <col min="9" max="9" width="13.140625" customWidth="1"/>
    <col min="10" max="10" width="4.7109375" style="17" customWidth="1"/>
    <col min="11" max="11" width="5.85546875" style="17" hidden="1" customWidth="1"/>
    <col min="12" max="12" width="7.85546875" style="17" hidden="1" customWidth="1"/>
    <col min="13" max="13" width="8.140625" style="17" hidden="1" customWidth="1"/>
    <col min="14" max="14" width="6.7109375" style="17" hidden="1" customWidth="1"/>
    <col min="15" max="15" width="7.42578125" style="17" hidden="1" customWidth="1"/>
    <col min="16" max="16" width="5.5703125" style="17" hidden="1" customWidth="1"/>
    <col min="17" max="17" width="4.7109375" style="17" customWidth="1"/>
    <col min="18" max="18" width="0" hidden="1" customWidth="1"/>
    <col min="19" max="19" width="27.5703125" hidden="1" customWidth="1"/>
    <col min="20" max="20" width="6.140625" hidden="1" customWidth="1"/>
    <col min="21" max="21" width="16.5703125" hidden="1" customWidth="1"/>
    <col min="22" max="22" width="6.140625" hidden="1" customWidth="1"/>
    <col min="23" max="23" width="6.7109375" hidden="1" customWidth="1"/>
    <col min="24" max="24" width="7.85546875" hidden="1" customWidth="1"/>
    <col min="25" max="25" width="8.7109375" hidden="1" customWidth="1"/>
    <col min="26" max="26" width="7.28515625" hidden="1" customWidth="1"/>
  </cols>
  <sheetData>
    <row r="1" spans="1:29" x14ac:dyDescent="0.25">
      <c r="A1" t="s">
        <v>64</v>
      </c>
      <c r="B1" s="6" t="s">
        <v>75</v>
      </c>
      <c r="C1" t="s">
        <v>65</v>
      </c>
      <c r="D1" s="6"/>
      <c r="E1" s="13" t="s">
        <v>67</v>
      </c>
      <c r="R1" t="s">
        <v>57</v>
      </c>
      <c r="S1" t="s">
        <v>34</v>
      </c>
      <c r="T1" t="s">
        <v>56</v>
      </c>
      <c r="U1" t="s">
        <v>24</v>
      </c>
      <c r="V1" t="s">
        <v>58</v>
      </c>
      <c r="W1" t="s">
        <v>59</v>
      </c>
      <c r="X1" t="s">
        <v>60</v>
      </c>
      <c r="Y1" t="s">
        <v>61</v>
      </c>
      <c r="Z1" t="s">
        <v>69</v>
      </c>
    </row>
    <row r="2" spans="1:29" x14ac:dyDescent="0.25">
      <c r="A2" t="s">
        <v>55</v>
      </c>
      <c r="B2" s="7" t="s">
        <v>76</v>
      </c>
      <c r="C2" t="s">
        <v>24</v>
      </c>
      <c r="D2" s="9" t="s">
        <v>6</v>
      </c>
      <c r="E2" s="13" t="s">
        <v>66</v>
      </c>
      <c r="S2" s="2" t="s">
        <v>30</v>
      </c>
      <c r="T2">
        <v>1</v>
      </c>
      <c r="U2" t="s">
        <v>7</v>
      </c>
      <c r="V2" s="3" t="s">
        <v>14</v>
      </c>
      <c r="W2" s="3" t="s">
        <v>15</v>
      </c>
      <c r="X2" s="3" t="s">
        <v>26</v>
      </c>
      <c r="Y2" s="3" t="s">
        <v>25</v>
      </c>
      <c r="Z2" s="3" t="s">
        <v>70</v>
      </c>
    </row>
    <row r="3" spans="1:29" x14ac:dyDescent="0.25">
      <c r="A3" t="s">
        <v>56</v>
      </c>
      <c r="B3" s="10">
        <v>3</v>
      </c>
      <c r="E3" s="13" t="s">
        <v>71</v>
      </c>
      <c r="S3" s="2" t="s">
        <v>32</v>
      </c>
      <c r="T3">
        <v>2</v>
      </c>
      <c r="U3" t="s">
        <v>5</v>
      </c>
      <c r="V3" s="3" t="s">
        <v>1</v>
      </c>
      <c r="W3" s="4" t="s">
        <v>2</v>
      </c>
      <c r="X3" s="3" t="s">
        <v>31</v>
      </c>
      <c r="Y3" s="3" t="s">
        <v>27</v>
      </c>
      <c r="Z3" s="3" t="s">
        <v>3</v>
      </c>
    </row>
    <row r="4" spans="1:29" x14ac:dyDescent="0.25">
      <c r="A4" t="s">
        <v>34</v>
      </c>
      <c r="B4" s="9" t="s">
        <v>30</v>
      </c>
      <c r="C4" s="2" t="s">
        <v>68</v>
      </c>
      <c r="D4" s="9" t="s">
        <v>3</v>
      </c>
      <c r="E4" s="13" t="s">
        <v>72</v>
      </c>
      <c r="S4" s="2" t="s">
        <v>38</v>
      </c>
      <c r="T4">
        <v>3</v>
      </c>
      <c r="U4" t="s">
        <v>16</v>
      </c>
      <c r="AA4" s="2"/>
      <c r="AB4" s="21" t="s">
        <v>74</v>
      </c>
      <c r="AC4" s="22"/>
    </row>
    <row r="5" spans="1:29" x14ac:dyDescent="0.25">
      <c r="A5" s="2" t="s">
        <v>62</v>
      </c>
      <c r="B5" s="2" t="s">
        <v>13</v>
      </c>
      <c r="C5" s="2" t="s">
        <v>23</v>
      </c>
      <c r="D5" s="2" t="s">
        <v>24</v>
      </c>
      <c r="E5" s="11" t="s">
        <v>1</v>
      </c>
      <c r="F5" s="12" t="s">
        <v>2</v>
      </c>
      <c r="G5" s="11" t="s">
        <v>26</v>
      </c>
      <c r="H5" s="11" t="s">
        <v>27</v>
      </c>
      <c r="I5" s="5" t="s">
        <v>28</v>
      </c>
      <c r="J5" s="18"/>
      <c r="K5" s="19" t="str">
        <f>CONCATENATE(E5,"p")</f>
        <v>60mp</v>
      </c>
      <c r="L5" s="19" t="str">
        <f>CONCATENATE(F5,"p")</f>
        <v>1000mp</v>
      </c>
      <c r="M5" s="19" t="str">
        <f>CONCATENATE(G5,"p")</f>
        <v>Kogelp</v>
      </c>
      <c r="N5" s="19" t="str">
        <f>CONCATENATE(H5,"p")</f>
        <v>Hoogp</v>
      </c>
      <c r="O5" s="19" t="str">
        <f>CONCATENATE(F5,"t")</f>
        <v>1000mt</v>
      </c>
      <c r="P5" s="18">
        <f>IF(B5="#",ROW(B5),P4)</f>
        <v>5</v>
      </c>
      <c r="S5" s="2" t="s">
        <v>39</v>
      </c>
      <c r="U5" t="s">
        <v>10</v>
      </c>
      <c r="AB5" s="2"/>
      <c r="AC5" s="2"/>
    </row>
    <row r="6" spans="1:29" x14ac:dyDescent="0.25">
      <c r="B6">
        <f t="shared" ref="B6:B25" si="0">IF(I6="","",RANK(I6,I$6:I$25))</f>
        <v>1</v>
      </c>
      <c r="C6" s="8" t="s">
        <v>77</v>
      </c>
      <c r="D6" s="9" t="str">
        <f>IF(D$2&lt;&gt;"",D$2,"")</f>
        <v>AV Phoenix</v>
      </c>
      <c r="E6" s="14">
        <v>10.16</v>
      </c>
      <c r="F6" s="15">
        <v>3.0920138888888889E-3</v>
      </c>
      <c r="G6" s="14">
        <v>7.23</v>
      </c>
      <c r="H6" s="14">
        <v>1.3</v>
      </c>
      <c r="I6" s="2">
        <f>IF(SUM(K6:N6)&gt;0,SUM(K6:N6),"")</f>
        <v>1793</v>
      </c>
      <c r="K6" s="17">
        <f>IF(E6="","",IF(OR(E6="NM",E6="DNS",E6="DNF",E6="DQ"),0,IF(INDEX(E$5:E6,1)="60m",IF(INT(15365/IF($D$4="ET",E6,E6+0.24)-1058)&gt;0,INT(15365/IF($D$4="ET",E6,E6+0.24)-1058),0),IF(INDEX(E$5:E6,1)="40m",IF(INT(10834/IF($D$4="ET",E6,E6+0.24)-996)&gt;0,INT(10834/IF($D$4="ET",E6,E6+0.24)-996),0),""))))</f>
        <v>454</v>
      </c>
      <c r="L6" s="17">
        <f>IF(F6="","",IF(OR(F6="NM",F6="DNS",F6="DNF",F6="DQ"),0,IF(INDEX(F$5:F6,1)="1000m",IF(INT(276912/ ((LEFT(O6)*60)+MID(O6,3,2)+(MID(O6,6,2)/IF(VALUE(MID(O6,6,2))&lt;10,IF(VALUE(MID(O6,6,1))=0,100,10),100)))-738.5)&gt;0,INT(276912/ ((LEFT(O6)*60)+MID(O6,3,2)+(MID(O6,6,2)/IF(VALUE(MID(O6,6,2))&lt;10,IF(VALUE(MID(O6,6,1))=0,100,10),100)))-738.5),0),IF(INDEX(F$5:F6,1)="600m",IF(INT(160470.5/ ((LEFT(O6)*60)+MID(O6,3,2)+(MID(O6,6,2)/100))-811.35)&gt;0,INT(160470.5/ ((LEFT(O6)*60)+MID(O6,3,2)+(MID(O6,6,2)/100))-811.35),0),""))))</f>
        <v>298</v>
      </c>
      <c r="M6" s="17">
        <f>IF(G6="","",IF(OR(G6="NM",G6="DNS",G6="DNF",G6="DQ"),0,IF(INDEX(G$5:G6,1)="Kogel",INT((303.73*SQRT(G6))-337.5),IF(INDEX(G$5:G6,1)="Vortex",IF(INT((126*SQRT(G6))-245.5)&gt;0,INT((126*SQRT(G6))-245.5),0),""))))</f>
        <v>479</v>
      </c>
      <c r="N6" s="17">
        <f>IF(H6="","",IF(OR(H6="NM",H6="DNS",H6="DNF",H6="DQ"),0,IF(INDEX(H$5:H6,1)="Hoog",IF(H6&gt;1.35,INT((1977.53*SQRT(H6))-1698.5),INT((H6-0.67)*733.33333+100.7)),IF(INDEX(H$5:H6,1)="Ver",IF(H6&gt;4.41,INT((887.99*SQRT(H6))-1264.5),IF(INT((H6-1.91)*200+100.5)&gt;0,INT((H6-1.91)*200+100.5),0)),""))))</f>
        <v>562</v>
      </c>
      <c r="O6" s="17" t="str">
        <f>TEXT(F6,"[m]:ss,00")</f>
        <v>4:27,15</v>
      </c>
      <c r="P6" s="18">
        <f t="shared" ref="P6:P33" si="1">IF(B6="#",ROW(B6),P5)</f>
        <v>5</v>
      </c>
      <c r="S6" s="2" t="s">
        <v>40</v>
      </c>
      <c r="U6" t="s">
        <v>22</v>
      </c>
      <c r="AC6" s="16" t="str">
        <f t="shared" ref="AC6:AC25" si="2">IF(AND($D$4="HT",E6&lt;&gt;"",F6&lt;&gt;""),IF(AND(OR(E6&lt;&gt;"DNF",F6&lt;&gt;"DNF"),OR(E6&lt;&gt;"DNF",F6&lt;&gt;"DNS"),OR(E6&lt;&gt;"DNF",F6&lt;&gt;"DQ"),OR(E6&lt;&gt;"DNS",F6&lt;&gt;"DNF"),OR(E6&lt;&gt;"DNS",F6&lt;&gt;"DNS"),OR(E6&lt;&gt;"DNS",F6&lt;&gt;"DQ"),OR(E6&lt;&gt;"DQ",F6&lt;&gt;"DNF"),OR(E6&lt;&gt;"DQ",F6&lt;&gt;"DNS"),OR(E6&lt;&gt;"DQ",F6&lt;&gt;"DQ"),OR(E6&lt;&gt;"DNF",OR(RIGHT(TEXT(F6,"[m]:ss,00"),1)&lt;&gt;"0",LEFT(RIGHT(TEXT(F6,"[m]:ss,00"),3),1)&lt;&gt;",")),OR(E6&lt;&gt;"DNS",OR(RIGHT(TEXT(F6,"[m]:ss,00"),1)&lt;&gt;"0",LEFT(RIGHT(TEXT(F6,"[m]:ss,00"),3),1)&lt;&gt;",")),OR(E6&lt;&gt;"DQ",OR(RIGHT(TEXT(F6,"[m]:ss,00"),1)&lt;&gt;"0",LEFT(RIGHT(TEXT(F6,"[m]:ss,00"),3),1)&lt;&gt;",")),OR(OR(RIGHT(TEXT(E6,"#,00"),1)&lt;&gt;"0",LEFT(RIGHT(TEXT(E6,"#,00"),3),1)&lt;&gt;","),OR(RIGHT(TEXT(F6,"[m]:ss,00"),1)&lt;&gt;"0",LEFT(RIGHT(TEXT(F6,"[m]:ss,00"),3),1)&lt;&gt;",")),OR(OR(RIGHT(TEXT(E6,"#,00"),1)&lt;&gt;"0",LEFT(RIGHT(TEXT(E6,"#,00"),3),1)&lt;&gt;","),OR(F6&lt;&gt;"DNF")),OR(OR(RIGHT(TEXT(E6,"#,00"),1)&lt;&gt;"0",LEFT(RIGHT(TEXT(E6,"#,00"),3),1)&lt;&gt;","),OR(F6&lt;&gt;"DNS")),OR(OR(RIGHT(TEXT(E6,"#,00"),1)&lt;&gt;"0",LEFT(RIGHT(TEXT(E6,"#,00"),3),1)&lt;&gt;","),OR(F6&lt;&gt;"DQ"))),"ongeldig",""),"")</f>
        <v/>
      </c>
    </row>
    <row r="7" spans="1:29" x14ac:dyDescent="0.25">
      <c r="B7" s="2">
        <f t="shared" si="0"/>
        <v>2</v>
      </c>
      <c r="C7" s="8" t="s">
        <v>78</v>
      </c>
      <c r="D7" s="9" t="str">
        <f t="shared" ref="D7:D25" si="3">IF(D$2&lt;&gt;"",D$2,"")</f>
        <v>AV Phoenix</v>
      </c>
      <c r="E7" s="14">
        <v>10.45</v>
      </c>
      <c r="F7" s="15">
        <v>2.8968750000000001E-3</v>
      </c>
      <c r="G7" s="14">
        <v>5.96</v>
      </c>
      <c r="H7" s="14">
        <v>0.95</v>
      </c>
      <c r="I7" s="2">
        <f t="shared" ref="I7:I25" si="4">IF(SUM(K7:N7)&gt;0,SUM(K7:N7),"")</f>
        <v>1488</v>
      </c>
      <c r="K7" s="17">
        <f>IF(E7="","",IF(OR(E7="NM",E7="DNS",E7="DNF",E7="DQ"),0,IF(INDEX(E$5:E7,1)="60m",IF(INT(15365/IF($D$4="ET",E7,E7+0.24)-1058)&gt;0,INT(15365/IF($D$4="ET",E7,E7+0.24)-1058),0),IF(INDEX(E$5:E7,1)="40m",IF(INT(10834/IF($D$4="ET",E7,E7+0.24)-996)&gt;0,INT(10834/IF($D$4="ET",E7,E7+0.24)-996),0),""))))</f>
        <v>412</v>
      </c>
      <c r="L7" s="17">
        <f>IF(F7="","",IF(OR(F7="NM",F7="DNS",F7="DNF",F7="DQ"),0,IF(INDEX(F$5:F7,1)="1000m",IF(INT(276912/ ((LEFT(O7)*60)+MID(O7,3,2)+(MID(O7,6,2)/IF(VALUE(MID(O7,6,2))&lt;10,IF(VALUE(MID(O7,6,1))=0,100,10),100)))-738.5)&gt;0,INT(276912/ ((LEFT(O7)*60)+MID(O7,3,2)+(MID(O7,6,2)/IF(VALUE(MID(O7,6,2))&lt;10,IF(VALUE(MID(O7,6,1))=0,100,10),100)))-738.5),0),IF(INDEX(F$5:F7,1)="600m",IF(INT(160470.5/ ((LEFT(O7)*60)+MID(O7,3,2)+(MID(O7,6,2)/100))-811.35)&gt;0,INT(160470.5/ ((LEFT(O7)*60)+MID(O7,3,2)+(MID(O7,6,2)/100))-811.35),0),""))))</f>
        <v>367</v>
      </c>
      <c r="M7" s="17">
        <f>IF(G7="","",IF(OR(G7="NM",G7="DNS",G7="DNF",G7="DQ"),0,IF(INDEX(G$5:G7,1)="Kogel",INT((303.73*SQRT(G7))-337.5),IF(INDEX(G$5:G7,1)="Vortex",IF(INT((126*SQRT(G7))-245.5)&gt;0,INT((126*SQRT(G7))-245.5),0),""))))</f>
        <v>403</v>
      </c>
      <c r="N7" s="17">
        <f>IF(H7="","",IF(OR(H7="NM",H7="DNS",H7="DNF",H7="DQ"),0,IF(INDEX(H$5:H7,1)="Hoog",IF(H7&gt;1.35,INT((1977.53*SQRT(H7))-1698.5),INT((H7-0.67)*733.33333+100.7)),IF(INDEX(H$5:H7,1)="Ver",IF(H7&gt;4.41,INT((887.99*SQRT(H7))-1264.5),IF(INT((H7-1.91)*200+100.5)&gt;0,INT((H7-1.91)*200+100.5),0)),""))))</f>
        <v>306</v>
      </c>
      <c r="O7" s="17" t="str">
        <f t="shared" ref="O7:O25" si="5">TEXT(F7,"[m]:ss,00")</f>
        <v>4:10,29</v>
      </c>
      <c r="P7" s="18">
        <f t="shared" si="1"/>
        <v>5</v>
      </c>
      <c r="S7" s="2" t="s">
        <v>41</v>
      </c>
      <c r="U7" t="s">
        <v>29</v>
      </c>
      <c r="AC7" s="16" t="str">
        <f t="shared" si="2"/>
        <v/>
      </c>
    </row>
    <row r="8" spans="1:29" x14ac:dyDescent="0.25">
      <c r="B8" s="2">
        <f t="shared" si="0"/>
        <v>3</v>
      </c>
      <c r="C8" s="8" t="s">
        <v>79</v>
      </c>
      <c r="D8" s="9" t="str">
        <f t="shared" si="3"/>
        <v>AV Phoenix</v>
      </c>
      <c r="E8" s="14">
        <v>10.56</v>
      </c>
      <c r="F8" s="15">
        <v>2.6909722222222226E-3</v>
      </c>
      <c r="G8" s="14">
        <v>5.18</v>
      </c>
      <c r="H8" s="14">
        <v>0.8</v>
      </c>
      <c r="I8" s="2">
        <f t="shared" si="4"/>
        <v>1398</v>
      </c>
      <c r="K8" s="17">
        <f>IF(E8="","",IF(OR(E8="NM",E8="DNS",E8="DNF",E8="DQ"),0,IF(INDEX(E$5:E8,1)="60m",IF(INT(15365/IF($D$4="ET",E8,E8+0.24)-1058)&gt;0,INT(15365/IF($D$4="ET",E8,E8+0.24)-1058),0),IF(INDEX(E$5:E8,1)="40m",IF(INT(10834/IF($D$4="ET",E8,E8+0.24)-996)&gt;0,INT(10834/IF($D$4="ET",E8,E8+0.24)-996),0),""))))</f>
        <v>397</v>
      </c>
      <c r="L8" s="17">
        <f>IF(F8="","",IF(OR(F8="NM",F8="DNS",F8="DNF",F8="DQ"),0,IF(INDEX(F$5:F8,1)="1000m",IF(INT(276912/ ((LEFT(O8)*60)+MID(O8,3,2)+(MID(O8,6,2)/IF(VALUE(MID(O8,6,2))&lt;10,IF(VALUE(MID(O8,6,1))=0,100,10),100)))-738.5)&gt;0,INT(276912/ ((LEFT(O8)*60)+MID(O8,3,2)+(MID(O8,6,2)/IF(VALUE(MID(O8,6,2))&lt;10,IF(VALUE(MID(O8,6,1))=0,100,10),100)))-738.5),0),IF(INDEX(F$5:F8,1)="600m",IF(INT(160470.5/ ((LEFT(O8)*60)+MID(O8,3,2)+(MID(O8,6,2)/100))-811.35)&gt;0,INT(160470.5/ ((LEFT(O8)*60)+MID(O8,3,2)+(MID(O8,6,2)/100))-811.35),0),""))))</f>
        <v>452</v>
      </c>
      <c r="M8" s="17">
        <f>IF(G8="","",IF(OR(G8="NM",G8="DNS",G8="DNF",G8="DQ"),0,IF(INDEX(G$5:G8,1)="Kogel",INT((303.73*SQRT(G8))-337.5),IF(INDEX(G$5:G8,1)="Vortex",IF(INT((126*SQRT(G8))-245.5)&gt;0,INT((126*SQRT(G8))-245.5),0),""))))</f>
        <v>353</v>
      </c>
      <c r="N8" s="17">
        <f>IF(H8="","",IF(OR(H8="NM",H8="DNS",H8="DNF",H8="DQ"),0,IF(INDEX(H$5:H8,1)="Hoog",IF(H8&gt;1.35,INT((1977.53*SQRT(H8))-1698.5),INT((H8-0.67)*733.33333+100.7)),IF(INDEX(H$5:H8,1)="Ver",IF(H8&gt;4.41,INT((887.99*SQRT(H8))-1264.5),IF(INT((H8-1.91)*200+100.5)&gt;0,INT((H8-1.91)*200+100.5),0)),""))))</f>
        <v>196</v>
      </c>
      <c r="O8" s="17" t="str">
        <f t="shared" si="5"/>
        <v>3:52,50</v>
      </c>
      <c r="P8" s="18">
        <f t="shared" si="1"/>
        <v>5</v>
      </c>
      <c r="S8" s="2" t="s">
        <v>42</v>
      </c>
      <c r="U8" t="s">
        <v>6</v>
      </c>
      <c r="AC8" s="16" t="str">
        <f t="shared" si="2"/>
        <v/>
      </c>
    </row>
    <row r="9" spans="1:29" x14ac:dyDescent="0.25">
      <c r="B9" s="2">
        <f t="shared" si="0"/>
        <v>4</v>
      </c>
      <c r="C9" s="8" t="s">
        <v>81</v>
      </c>
      <c r="D9" s="9" t="str">
        <f t="shared" si="3"/>
        <v>AV Phoenix</v>
      </c>
      <c r="E9" s="14">
        <v>10.88</v>
      </c>
      <c r="F9" s="15">
        <v>2.974768518518519E-3</v>
      </c>
      <c r="G9" s="14"/>
      <c r="H9" s="14">
        <v>1.05</v>
      </c>
      <c r="I9" s="2">
        <f t="shared" si="4"/>
        <v>1071</v>
      </c>
      <c r="K9" s="17">
        <f>IF(E9="","",IF(OR(E9="NM",E9="DNS",E9="DNF",E9="DQ"),0,IF(INDEX(E$5:E9,1)="60m",IF(INT(15365/IF($D$4="ET",E9,E9+0.24)-1058)&gt;0,INT(15365/IF($D$4="ET",E9,E9+0.24)-1058),0),IF(INDEX(E$5:E9,1)="40m",IF(INT(10834/IF($D$4="ET",E9,E9+0.24)-996)&gt;0,INT(10834/IF($D$4="ET",E9,E9+0.24)-996),0),""))))</f>
        <v>354</v>
      </c>
      <c r="L9" s="17">
        <f>IF(F9="","",IF(OR(F9="NM",F9="DNS",F9="DNF",F9="DQ"),0,IF(INDEX(F$5:F9,1)="1000m",IF(INT(276912/ ((LEFT(O9)*60)+MID(O9,3,2)+(MID(O9,6,2)/IF(VALUE(MID(O9,6,2))&lt;10,IF(VALUE(MID(O9,6,1))=0,100,10),100)))-738.5)&gt;0,INT(276912/ ((LEFT(O9)*60)+MID(O9,3,2)+(MID(O9,6,2)/IF(VALUE(MID(O9,6,2))&lt;10,IF(VALUE(MID(O9,6,1))=0,100,10),100)))-738.5),0),IF(INDEX(F$5:F9,1)="600m",IF(INT(160470.5/ ((LEFT(O9)*60)+MID(O9,3,2)+(MID(O9,6,2)/100))-811.35)&gt;0,INT(160470.5/ ((LEFT(O9)*60)+MID(O9,3,2)+(MID(O9,6,2)/100))-811.35),0),""))))</f>
        <v>338</v>
      </c>
      <c r="M9" s="17" t="str">
        <f>IF(G9="","",IF(OR(G9="NM",G9="DNS",G9="DNF",G9="DQ"),0,IF(INDEX(G$5:G9,1)="Kogel",INT((303.73*SQRT(G9))-337.5),IF(INDEX(G$5:G9,1)="Vortex",IF(INT((126*SQRT(G9))-245.5)&gt;0,INT((126*SQRT(G9))-245.5),0),""))))</f>
        <v/>
      </c>
      <c r="N9" s="17">
        <f>IF(H9="","",IF(OR(H9="NM",H9="DNS",H9="DNF",H9="DQ"),0,IF(INDEX(H$5:H9,1)="Hoog",IF(H9&gt;1.35,INT((1977.53*SQRT(H9))-1698.5),INT((H9-0.67)*733.33333+100.7)),IF(INDEX(H$5:H9,1)="Ver",IF(H9&gt;4.41,INT((887.99*SQRT(H9))-1264.5),IF(INT((H9-1.91)*200+100.5)&gt;0,INT((H9-1.91)*200+100.5),0)),""))))</f>
        <v>379</v>
      </c>
      <c r="O9" s="17" t="str">
        <f t="shared" si="5"/>
        <v>4:17,02</v>
      </c>
      <c r="P9" s="18">
        <f t="shared" si="1"/>
        <v>5</v>
      </c>
      <c r="S9" s="2" t="s">
        <v>43</v>
      </c>
      <c r="U9" t="s">
        <v>9</v>
      </c>
      <c r="AC9" s="16" t="str">
        <f t="shared" si="2"/>
        <v/>
      </c>
    </row>
    <row r="10" spans="1:29" x14ac:dyDescent="0.25">
      <c r="B10" s="2">
        <f t="shared" si="0"/>
        <v>5</v>
      </c>
      <c r="C10" s="8" t="s">
        <v>82</v>
      </c>
      <c r="D10" s="9" t="str">
        <f t="shared" si="3"/>
        <v>AV Phoenix</v>
      </c>
      <c r="E10" s="14">
        <v>11.03</v>
      </c>
      <c r="F10" s="15">
        <v>3.0844907407407405E-3</v>
      </c>
      <c r="G10" s="14"/>
      <c r="H10" s="14">
        <v>0.9</v>
      </c>
      <c r="I10" s="2">
        <f t="shared" si="4"/>
        <v>904</v>
      </c>
      <c r="K10" s="17">
        <f>IF(E10="","",IF(OR(E10="NM",E10="DNS",E10="DNF",E10="DQ"),0,IF(INDEX(E$5:E10,1)="60m",IF(INT(15365/IF($D$4="ET",E10,E10+0.24)-1058)&gt;0,INT(15365/IF($D$4="ET",E10,E10+0.24)-1058),0),IF(INDEX(E$5:E10,1)="40m",IF(INT(10834/IF($D$4="ET",E10,E10+0.24)-996)&gt;0,INT(10834/IF($D$4="ET",E10,E10+0.24)-996),0),""))))</f>
        <v>335</v>
      </c>
      <c r="L10" s="17">
        <f>IF(F10="","",IF(OR(F10="NM",F10="DNS",F10="DNF",F10="DQ"),0,IF(INDEX(F$5:F10,1)="1000m",IF(INT(276912/ ((LEFT(O10)*60)+MID(O10,3,2)+(MID(O10,6,2)/IF(VALUE(MID(O10,6,2))&lt;10,IF(VALUE(MID(O10,6,1))=0,100,10),100)))-738.5)&gt;0,INT(276912/ ((LEFT(O10)*60)+MID(O10,3,2)+(MID(O10,6,2)/IF(VALUE(MID(O10,6,2))&lt;10,IF(VALUE(MID(O10,6,1))=0,100,10),100)))-738.5),0),IF(INDEX(F$5:F10,1)="600m",IF(INT(160470.5/ ((LEFT(O10)*60)+MID(O10,3,2)+(MID(O10,6,2)/100))-811.35)&gt;0,INT(160470.5/ ((LEFT(O10)*60)+MID(O10,3,2)+(MID(O10,6,2)/100))-811.35),0),""))))</f>
        <v>300</v>
      </c>
      <c r="M10" s="17" t="str">
        <f>IF(G10="","",IF(OR(G10="NM",G10="DNS",G10="DNF",G10="DQ"),0,IF(INDEX(G$5:G10,1)="Kogel",INT((303.73*SQRT(G10))-337.5),IF(INDEX(G$5:G10,1)="Vortex",IF(INT((126*SQRT(G10))-245.5)&gt;0,INT((126*SQRT(G10))-245.5),0),""))))</f>
        <v/>
      </c>
      <c r="N10" s="17">
        <f>IF(H10="","",IF(OR(H10="NM",H10="DNS",H10="DNF",H10="DQ"),0,IF(INDEX(H$5:H10,1)="Hoog",IF(H10&gt;1.35,INT((1977.53*SQRT(H10))-1698.5),INT((H10-0.67)*733.33333+100.7)),IF(INDEX(H$5:H10,1)="Ver",IF(H10&gt;4.41,INT((887.99*SQRT(H10))-1264.5),IF(INT((H10-1.91)*200+100.5)&gt;0,INT((H10-1.91)*200+100.5),0)),""))))</f>
        <v>269</v>
      </c>
      <c r="O10" s="17" t="str">
        <f t="shared" si="5"/>
        <v>4:26,50</v>
      </c>
      <c r="P10" s="18">
        <f t="shared" si="1"/>
        <v>5</v>
      </c>
      <c r="S10" s="2" t="s">
        <v>52</v>
      </c>
      <c r="U10" t="s">
        <v>12</v>
      </c>
      <c r="AC10" s="16" t="str">
        <f t="shared" si="2"/>
        <v/>
      </c>
    </row>
    <row r="11" spans="1:29" x14ac:dyDescent="0.25">
      <c r="B11" s="2" t="str">
        <f t="shared" si="0"/>
        <v/>
      </c>
      <c r="C11" s="8"/>
      <c r="D11" s="9" t="str">
        <f t="shared" si="3"/>
        <v>AV Phoenix</v>
      </c>
      <c r="E11" s="14"/>
      <c r="F11" s="15"/>
      <c r="G11" s="14"/>
      <c r="H11" s="14"/>
      <c r="I11" s="2" t="str">
        <f t="shared" si="4"/>
        <v/>
      </c>
      <c r="K11" s="17" t="str">
        <f>IF(E11="","",IF(OR(E11="NM",E11="DNS",E11="DNF",E11="DQ"),0,IF(INDEX(E$5:E11,1)="60m",IF(INT(15365/IF($D$4="ET",E11,E11+0.24)-1058)&gt;0,INT(15365/IF($D$4="ET",E11,E11+0.24)-1058),0),IF(INDEX(E$5:E11,1)="40m",IF(INT(10834/IF($D$4="ET",E11,E11+0.24)-996)&gt;0,INT(10834/IF($D$4="ET",E11,E11+0.24)-996),0),""))))</f>
        <v/>
      </c>
      <c r="L11" s="17" t="str">
        <f>IF(F11="","",IF(OR(F11="NM",F11="DNS",F11="DNF",F11="DQ"),0,IF(INDEX(F$5:F11,1)="1000m",IF(INT(276912/ ((LEFT(O11)*60)+MID(O11,3,2)+(MID(O11,6,2)/IF(VALUE(MID(O11,6,2))&lt;10,IF(VALUE(MID(O11,6,1))=0,100,10),100)))-738.5)&gt;0,INT(276912/ ((LEFT(O11)*60)+MID(O11,3,2)+(MID(O11,6,2)/IF(VALUE(MID(O11,6,2))&lt;10,IF(VALUE(MID(O11,6,1))=0,100,10),100)))-738.5),0),IF(INDEX(F$5:F11,1)="600m",IF(INT(160470.5/ ((LEFT(O11)*60)+MID(O11,3,2)+(MID(O11,6,2)/100))-811.35)&gt;0,INT(160470.5/ ((LEFT(O11)*60)+MID(O11,3,2)+(MID(O11,6,2)/100))-811.35),0),""))))</f>
        <v/>
      </c>
      <c r="M11" s="17" t="str">
        <f>IF(G11="","",IF(OR(G11="NM",G11="DNS",G11="DNF",G11="DQ"),0,IF(INDEX(G$5:G11,1)="Kogel",INT((303.73*SQRT(G11))-337.5),IF(INDEX(G$5:G11,1)="Vortex",IF(INT((126*SQRT(G11))-245.5)&gt;0,INT((126*SQRT(G11))-245.5),0),""))))</f>
        <v/>
      </c>
      <c r="N11" s="17" t="str">
        <f>IF(H11="","",IF(OR(H11="NM",H11="DNS",H11="DNF",H11="DQ"),0,IF(INDEX(H$5:H11,1)="Hoog",IF(H11&gt;1.35,INT((1977.53*SQRT(H11))-1698.5),INT((H11-0.67)*733.33333+100.7)),IF(INDEX(H$5:H11,1)="Ver",IF(H11&gt;4.41,INT((887.99*SQRT(H11))-1264.5),IF(INT((H11-1.91)*200+100.5)&gt;0,INT((H11-1.91)*200+100.5),0)),""))))</f>
        <v/>
      </c>
      <c r="O11" s="17" t="str">
        <f t="shared" si="5"/>
        <v>0:00,00</v>
      </c>
      <c r="P11" s="18">
        <f t="shared" si="1"/>
        <v>5</v>
      </c>
      <c r="S11" s="2" t="s">
        <v>44</v>
      </c>
      <c r="U11" t="s">
        <v>11</v>
      </c>
      <c r="AC11" s="16" t="str">
        <f t="shared" si="2"/>
        <v/>
      </c>
    </row>
    <row r="12" spans="1:29" x14ac:dyDescent="0.25">
      <c r="B12" s="2" t="str">
        <f t="shared" si="0"/>
        <v/>
      </c>
      <c r="C12" s="8"/>
      <c r="D12" s="9" t="str">
        <f t="shared" si="3"/>
        <v>AV Phoenix</v>
      </c>
      <c r="E12" s="14"/>
      <c r="F12" s="15"/>
      <c r="G12" s="14"/>
      <c r="H12" s="14"/>
      <c r="I12" s="2" t="str">
        <f t="shared" si="4"/>
        <v/>
      </c>
      <c r="K12" s="17" t="str">
        <f>IF(E12="","",IF(OR(E12="NM",E12="DNS",E12="DNF",E12="DQ"),0,IF(INDEX(E$5:E12,1)="60m",IF(INT(15365/IF($D$4="ET",E12,E12+0.24)-1058)&gt;0,INT(15365/IF($D$4="ET",E12,E12+0.24)-1058),0),IF(INDEX(E$5:E12,1)="40m",IF(INT(10834/IF($D$4="ET",E12,E12+0.24)-996)&gt;0,INT(10834/IF($D$4="ET",E12,E12+0.24)-996),0),""))))</f>
        <v/>
      </c>
      <c r="L12" s="17" t="str">
        <f>IF(F12="","",IF(OR(F12="NM",F12="DNS",F12="DNF",F12="DQ"),0,IF(INDEX(F$5:F12,1)="1000m",IF(INT(276912/ ((LEFT(O12)*60)+MID(O12,3,2)+(MID(O12,6,2)/IF(VALUE(MID(O12,6,2))&lt;10,IF(VALUE(MID(O12,6,1))=0,100,10),100)))-738.5)&gt;0,INT(276912/ ((LEFT(O12)*60)+MID(O12,3,2)+(MID(O12,6,2)/IF(VALUE(MID(O12,6,2))&lt;10,IF(VALUE(MID(O12,6,1))=0,100,10),100)))-738.5),0),IF(INDEX(F$5:F12,1)="600m",IF(INT(160470.5/ ((LEFT(O12)*60)+MID(O12,3,2)+(MID(O12,6,2)/100))-811.35)&gt;0,INT(160470.5/ ((LEFT(O12)*60)+MID(O12,3,2)+(MID(O12,6,2)/100))-811.35),0),""))))</f>
        <v/>
      </c>
      <c r="M12" s="17" t="str">
        <f>IF(G12="","",IF(OR(G12="NM",G12="DNS",G12="DNF",G12="DQ"),0,IF(INDEX(G$5:G12,1)="Kogel",INT((303.73*SQRT(G12))-337.5),IF(INDEX(G$5:G12,1)="Vortex",IF(INT((126*SQRT(G12))-245.5)&gt;0,INT((126*SQRT(G12))-245.5),0),""))))</f>
        <v/>
      </c>
      <c r="N12" s="17" t="str">
        <f>IF(H12="","",IF(OR(H12="NM",H12="DNS",H12="DNF",H12="DQ"),0,IF(INDEX(H$5:H12,1)="Hoog",IF(H12&gt;1.35,INT((1977.53*SQRT(H12))-1698.5),INT((H12-0.67)*733.33333+100.7)),IF(INDEX(H$5:H12,1)="Ver",IF(H12&gt;4.41,INT((887.99*SQRT(H12))-1264.5),IF(INT((H12-1.91)*200+100.5)&gt;0,INT((H12-1.91)*200+100.5),0)),""))))</f>
        <v/>
      </c>
      <c r="O12" s="17" t="str">
        <f t="shared" si="5"/>
        <v>0:00,00</v>
      </c>
      <c r="P12" s="18">
        <f t="shared" si="1"/>
        <v>5</v>
      </c>
      <c r="S12" s="2" t="s">
        <v>45</v>
      </c>
      <c r="U12" t="s">
        <v>17</v>
      </c>
      <c r="AC12" s="16" t="str">
        <f t="shared" si="2"/>
        <v/>
      </c>
    </row>
    <row r="13" spans="1:29" x14ac:dyDescent="0.25">
      <c r="B13" s="2" t="str">
        <f t="shared" si="0"/>
        <v/>
      </c>
      <c r="C13" s="8"/>
      <c r="D13" s="9" t="str">
        <f t="shared" si="3"/>
        <v>AV Phoenix</v>
      </c>
      <c r="E13" s="14"/>
      <c r="F13" s="15"/>
      <c r="G13" s="14"/>
      <c r="H13" s="14"/>
      <c r="I13" s="2" t="str">
        <f t="shared" si="4"/>
        <v/>
      </c>
      <c r="K13" s="17" t="str">
        <f>IF(E13="","",IF(OR(E13="NM",E13="DNS",E13="DNF",E13="DQ"),0,IF(INDEX(E$5:E13,1)="60m",IF(INT(15365/IF($D$4="ET",E13,E13+0.24)-1058)&gt;0,INT(15365/IF($D$4="ET",E13,E13+0.24)-1058),0),IF(INDEX(E$5:E13,1)="40m",IF(INT(10834/IF($D$4="ET",E13,E13+0.24)-996)&gt;0,INT(10834/IF($D$4="ET",E13,E13+0.24)-996),0),""))))</f>
        <v/>
      </c>
      <c r="L13" s="17" t="str">
        <f>IF(F13="","",IF(OR(F13="NM",F13="DNS",F13="DNF",F13="DQ"),0,IF(INDEX(F$5:F13,1)="1000m",IF(INT(276912/ ((LEFT(O13)*60)+MID(O13,3,2)+(MID(O13,6,2)/IF(VALUE(MID(O13,6,2))&lt;10,IF(VALUE(MID(O13,6,1))=0,100,10),100)))-738.5)&gt;0,INT(276912/ ((LEFT(O13)*60)+MID(O13,3,2)+(MID(O13,6,2)/IF(VALUE(MID(O13,6,2))&lt;10,IF(VALUE(MID(O13,6,1))=0,100,10),100)))-738.5),0),IF(INDEX(F$5:F13,1)="600m",IF(INT(160470.5/ ((LEFT(O13)*60)+MID(O13,3,2)+(MID(O13,6,2)/100))-811.35)&gt;0,INT(160470.5/ ((LEFT(O13)*60)+MID(O13,3,2)+(MID(O13,6,2)/100))-811.35),0),""))))</f>
        <v/>
      </c>
      <c r="M13" s="17" t="str">
        <f>IF(G13="","",IF(OR(G13="NM",G13="DNS",G13="DNF",G13="DQ"),0,IF(INDEX(G$5:G13,1)="Kogel",INT((303.73*SQRT(G13))-337.5),IF(INDEX(G$5:G13,1)="Vortex",IF(INT((126*SQRT(G13))-245.5)&gt;0,INT((126*SQRT(G13))-245.5),0),""))))</f>
        <v/>
      </c>
      <c r="N13" s="17" t="str">
        <f>IF(H13="","",IF(OR(H13="NM",H13="DNS",H13="DNF",H13="DQ"),0,IF(INDEX(H$5:H13,1)="Hoog",IF(H13&gt;1.35,INT((1977.53*SQRT(H13))-1698.5),INT((H13-0.67)*733.33333+100.7)),IF(INDEX(H$5:H13,1)="Ver",IF(H13&gt;4.41,INT((887.99*SQRT(H13))-1264.5),IF(INT((H13-1.91)*200+100.5)&gt;0,INT((H13-1.91)*200+100.5),0)),""))))</f>
        <v/>
      </c>
      <c r="O13" s="17" t="str">
        <f t="shared" si="5"/>
        <v>0:00,00</v>
      </c>
      <c r="P13" s="18">
        <f t="shared" si="1"/>
        <v>5</v>
      </c>
      <c r="S13" s="2" t="s">
        <v>46</v>
      </c>
      <c r="U13" t="s">
        <v>8</v>
      </c>
      <c r="AC13" s="16" t="str">
        <f>IF(AND($D$4="HT",E13&lt;&gt;"",F13&lt;&gt;""),IF(AND(OR(E13&lt;&gt;"DNF",F13&lt;&gt;"DNF"),OR(E13&lt;&gt;"DNF",F13&lt;&gt;"DNS"),OR(E13&lt;&gt;"DNF",F13&lt;&gt;"DQ"),OR(E13&lt;&gt;"DNS",F13&lt;&gt;"DNF"),OR(E13&lt;&gt;"DNS",F13&lt;&gt;"DNS"),OR(E13&lt;&gt;"DNS",F13&lt;&gt;"DQ"),OR(E13&lt;&gt;"DQ",F13&lt;&gt;"DNF"),OR(E13&lt;&gt;"DQ",F13&lt;&gt;"DNS"),OR(E13&lt;&gt;"DQ",F13&lt;&gt;"DQ"),OR(E13&lt;&gt;"DNF",OR(RIGHT(TEXT(F13,"[m]:ss,00"),1)&lt;&gt;"0",LEFT(RIGHT(TEXT(F13,"[m]:ss,00"),3),1)&lt;&gt;",")),OR(E13&lt;&gt;"DNS",OR(RIGHT(TEXT(F13,"[m]:ss,00"),1)&lt;&gt;"0",LEFT(RIGHT(TEXT(F13,"[m]:ss,00"),3),1)&lt;&gt;",")),OR(E13&lt;&gt;"DQ",OR(RIGHT(TEXT(F13,"[m]:ss,00"),1)&lt;&gt;"0",LEFT(RIGHT(TEXT(F13,"[m]:ss,00"),3),1)&lt;&gt;",")),OR(OR(RIGHT(TEXT(E13,"#,00"),1)&lt;&gt;"0",LEFT(RIGHT(TEXT(E13,"#,00"),3),1)&lt;&gt;","),OR(RIGHT(TEXT(F13,"[m]:ss,00"),1)&lt;&gt;"0",LEFT(RIGHT(TEXT(F13,"[m]:ss,00"),3),1)&lt;&gt;",")),OR(OR(RIGHT(TEXT(E13,"#,00"),1)&lt;&gt;"0",LEFT(RIGHT(TEXT(E13,"#,00"),3),1)&lt;&gt;","),OR(F13&lt;&gt;"DNF")),OR(OR(RIGHT(TEXT(E13,"#,00"),1)&lt;&gt;"0",LEFT(RIGHT(TEXT(E13,"#,00"),3),1)&lt;&gt;","),OR(F13&lt;&gt;"DNS")),OR(OR(RIGHT(TEXT(E13,"#,00"),1)&lt;&gt;"0",LEFT(RIGHT(TEXT(E13,"#,00"),3),1)&lt;&gt;","),OR(F13&lt;&gt;"DQ"))),"ongeldig",""),"")</f>
        <v/>
      </c>
    </row>
    <row r="14" spans="1:29" x14ac:dyDescent="0.25">
      <c r="B14" s="2" t="str">
        <f t="shared" si="0"/>
        <v/>
      </c>
      <c r="C14" s="8"/>
      <c r="D14" s="9" t="str">
        <f t="shared" si="3"/>
        <v>AV Phoenix</v>
      </c>
      <c r="E14" s="14"/>
      <c r="F14" s="15"/>
      <c r="G14" s="14"/>
      <c r="H14" s="14"/>
      <c r="I14" s="2" t="str">
        <f t="shared" si="4"/>
        <v/>
      </c>
      <c r="K14" s="17" t="str">
        <f>IF(E14="","",IF(OR(E14="NM",E14="DNS",E14="DNF",E14="DQ"),0,IF(INDEX(E$5:E14,1)="60m",IF(INT(15365/IF($D$4="ET",E14,E14+0.24)-1058)&gt;0,INT(15365/IF($D$4="ET",E14,E14+0.24)-1058),0),IF(INDEX(E$5:E14,1)="40m",IF(INT(10834/IF($D$4="ET",E14,E14+0.24)-996)&gt;0,INT(10834/IF($D$4="ET",E14,E14+0.24)-996),0),""))))</f>
        <v/>
      </c>
      <c r="L14" s="17" t="str">
        <f>IF(F14="","",IF(OR(F14="NM",F14="DNS",F14="DNF",F14="DQ"),0,IF(INDEX(F$5:F14,1)="1000m",IF(INT(276912/ ((LEFT(O14)*60)+MID(O14,3,2)+(MID(O14,6,2)/IF(VALUE(MID(O14,6,2))&lt;10,IF(VALUE(MID(O14,6,1))=0,100,10),100)))-738.5)&gt;0,INT(276912/ ((LEFT(O14)*60)+MID(O14,3,2)+(MID(O14,6,2)/IF(VALUE(MID(O14,6,2))&lt;10,IF(VALUE(MID(O14,6,1))=0,100,10),100)))-738.5),0),IF(INDEX(F$5:F14,1)="600m",IF(INT(160470.5/ ((LEFT(O14)*60)+MID(O14,3,2)+(MID(O14,6,2)/100))-811.35)&gt;0,INT(160470.5/ ((LEFT(O14)*60)+MID(O14,3,2)+(MID(O14,6,2)/100))-811.35),0),""))))</f>
        <v/>
      </c>
      <c r="M14" s="17" t="str">
        <f>IF(G14="","",IF(OR(G14="NM",G14="DNS",G14="DNF",G14="DQ"),0,IF(INDEX(G$5:G14,1)="Kogel",INT((303.73*SQRT(G14))-337.5),IF(INDEX(G$5:G14,1)="Vortex",IF(INT((126*SQRT(G14))-245.5)&gt;0,INT((126*SQRT(G14))-245.5),0),""))))</f>
        <v/>
      </c>
      <c r="N14" s="17" t="str">
        <f>IF(H14="","",IF(OR(H14="NM",H14="DNS",H14="DNF",H14="DQ"),0,IF(INDEX(H$5:H14,1)="Hoog",IF(H14&gt;1.35,INT((1977.53*SQRT(H14))-1698.5),INT((H14-0.67)*733.33333+100.7)),IF(INDEX(H$5:H14,1)="Ver",IF(H14&gt;4.41,INT((887.99*SQRT(H14))-1264.5),IF(INT((H14-1.91)*200+100.5)&gt;0,INT((H14-1.91)*200+100.5),0)),""))))</f>
        <v/>
      </c>
      <c r="O14" s="17" t="str">
        <f t="shared" si="5"/>
        <v>0:00,00</v>
      </c>
      <c r="P14" s="18">
        <f t="shared" si="1"/>
        <v>5</v>
      </c>
      <c r="S14" s="2" t="s">
        <v>47</v>
      </c>
      <c r="U14" t="s">
        <v>18</v>
      </c>
      <c r="AC14" s="16" t="str">
        <f t="shared" si="2"/>
        <v/>
      </c>
    </row>
    <row r="15" spans="1:29" x14ac:dyDescent="0.25">
      <c r="B15" s="2" t="str">
        <f t="shared" si="0"/>
        <v/>
      </c>
      <c r="C15" s="8"/>
      <c r="D15" s="9" t="str">
        <f t="shared" si="3"/>
        <v>AV Phoenix</v>
      </c>
      <c r="E15" s="14"/>
      <c r="F15" s="15"/>
      <c r="G15" s="14"/>
      <c r="H15" s="14"/>
      <c r="I15" s="2" t="str">
        <f t="shared" si="4"/>
        <v/>
      </c>
      <c r="K15" s="17" t="str">
        <f>IF(E15="","",IF(OR(E15="NM",E15="DNS",E15="DNF",E15="DQ"),0,IF(INDEX(E$5:E15,1)="60m",IF(INT(15365/IF($D$4="ET",E15,E15+0.24)-1058)&gt;0,INT(15365/IF($D$4="ET",E15,E15+0.24)-1058),0),IF(INDEX(E$5:E15,1)="40m",IF(INT(10834/IF($D$4="ET",E15,E15+0.24)-996)&gt;0,INT(10834/IF($D$4="ET",E15,E15+0.24)-996),0),""))))</f>
        <v/>
      </c>
      <c r="L15" s="17" t="str">
        <f>IF(F15="","",IF(OR(F15="NM",F15="DNS",F15="DNF",F15="DQ"),0,IF(INDEX(F$5:F15,1)="1000m",IF(INT(276912/ ((LEFT(O15)*60)+MID(O15,3,2)+(MID(O15,6,2)/IF(VALUE(MID(O15,6,2))&lt;10,IF(VALUE(MID(O15,6,1))=0,100,10),100)))-738.5)&gt;0,INT(276912/ ((LEFT(O15)*60)+MID(O15,3,2)+(MID(O15,6,2)/IF(VALUE(MID(O15,6,2))&lt;10,IF(VALUE(MID(O15,6,1))=0,100,10),100)))-738.5),0),IF(INDEX(F$5:F15,1)="600m",IF(INT(160470.5/ ((LEFT(O15)*60)+MID(O15,3,2)+(MID(O15,6,2)/100))-811.35)&gt;0,INT(160470.5/ ((LEFT(O15)*60)+MID(O15,3,2)+(MID(O15,6,2)/100))-811.35),0),""))))</f>
        <v/>
      </c>
      <c r="M15" s="17" t="str">
        <f>IF(G15="","",IF(OR(G15="NM",G15="DNS",G15="DNF",G15="DQ"),0,IF(INDEX(G$5:G15,1)="Kogel",INT((303.73*SQRT(G15))-337.5),IF(INDEX(G$5:G15,1)="Vortex",IF(INT((126*SQRT(G15))-245.5)&gt;0,INT((126*SQRT(G15))-245.5),0),""))))</f>
        <v/>
      </c>
      <c r="N15" s="17" t="str">
        <f>IF(H15="","",IF(OR(H15="NM",H15="DNS",H15="DNF",H15="DQ"),0,IF(INDEX(H$5:H15,1)="Hoog",IF(H15&gt;1.35,INT((1977.53*SQRT(H15))-1698.5),INT((H15-0.67)*733.33333+100.7)),IF(INDEX(H$5:H15,1)="Ver",IF(H15&gt;4.41,INT((887.99*SQRT(H15))-1264.5),IF(INT((H15-1.91)*200+100.5)&gt;0,INT((H15-1.91)*200+100.5),0)),""))))</f>
        <v/>
      </c>
      <c r="O15" s="17" t="str">
        <f t="shared" si="5"/>
        <v>0:00,00</v>
      </c>
      <c r="P15" s="18">
        <f t="shared" si="1"/>
        <v>5</v>
      </c>
      <c r="S15" s="2" t="s">
        <v>48</v>
      </c>
      <c r="U15" t="s">
        <v>4</v>
      </c>
      <c r="AC15" s="16" t="str">
        <f t="shared" si="2"/>
        <v/>
      </c>
    </row>
    <row r="16" spans="1:29" x14ac:dyDescent="0.25">
      <c r="B16" s="2" t="str">
        <f t="shared" si="0"/>
        <v/>
      </c>
      <c r="C16" s="8"/>
      <c r="D16" s="9" t="str">
        <f t="shared" si="3"/>
        <v>AV Phoenix</v>
      </c>
      <c r="E16" s="14"/>
      <c r="F16" s="15"/>
      <c r="G16" s="14"/>
      <c r="H16" s="14"/>
      <c r="I16" s="2" t="str">
        <f t="shared" si="4"/>
        <v/>
      </c>
      <c r="K16" s="17" t="str">
        <f>IF(E16="","",IF(OR(E16="NM",E16="DNS",E16="DNF",E16="DQ"),0,IF(INDEX(E$5:E16,1)="60m",IF(INT(15365/IF($D$4="ET",E16,E16+0.24)-1058)&gt;0,INT(15365/IF($D$4="ET",E16,E16+0.24)-1058),0),IF(INDEX(E$5:E16,1)="40m",IF(INT(10834/IF($D$4="ET",E16,E16+0.24)-996)&gt;0,INT(10834/IF($D$4="ET",E16,E16+0.24)-996),0),""))))</f>
        <v/>
      </c>
      <c r="L16" s="17" t="str">
        <f>IF(F16="","",IF(OR(F16="NM",F16="DNS",F16="DNF",F16="DQ"),0,IF(INDEX(F$5:F16,1)="1000m",IF(INT(276912/ ((LEFT(O16)*60)+MID(O16,3,2)+(MID(O16,6,2)/IF(VALUE(MID(O16,6,2))&lt;10,IF(VALUE(MID(O16,6,1))=0,100,10),100)))-738.5)&gt;0,INT(276912/ ((LEFT(O16)*60)+MID(O16,3,2)+(MID(O16,6,2)/IF(VALUE(MID(O16,6,2))&lt;10,IF(VALUE(MID(O16,6,1))=0,100,10),100)))-738.5),0),IF(INDEX(F$5:F16,1)="600m",IF(INT(160470.5/ ((LEFT(O16)*60)+MID(O16,3,2)+(MID(O16,6,2)/100))-811.35)&gt;0,INT(160470.5/ ((LEFT(O16)*60)+MID(O16,3,2)+(MID(O16,6,2)/100))-811.35),0),""))))</f>
        <v/>
      </c>
      <c r="M16" s="17" t="str">
        <f>IF(G16="","",IF(OR(G16="NM",G16="DNS",G16="DNF",G16="DQ"),0,IF(INDEX(G$5:G16,1)="Kogel",INT((303.73*SQRT(G16))-337.5),IF(INDEX(G$5:G16,1)="Vortex",IF(INT((126*SQRT(G16))-245.5)&gt;0,INT((126*SQRT(G16))-245.5),0),""))))</f>
        <v/>
      </c>
      <c r="N16" s="17" t="str">
        <f>IF(H16="","",IF(OR(H16="NM",H16="DNS",H16="DNF",H16="DQ"),0,IF(INDEX(H$5:H16,1)="Hoog",IF(H16&gt;1.35,INT((1977.53*SQRT(H16))-1698.5),INT((H16-0.67)*733.33333+100.7)),IF(INDEX(H$5:H16,1)="Ver",IF(H16&gt;4.41,INT((887.99*SQRT(H16))-1264.5),IF(INT((H16-1.91)*200+100.5)&gt;0,INT((H16-1.91)*200+100.5),0)),""))))</f>
        <v/>
      </c>
      <c r="O16" s="17" t="str">
        <f t="shared" si="5"/>
        <v>0:00,00</v>
      </c>
      <c r="P16" s="18">
        <f t="shared" si="1"/>
        <v>5</v>
      </c>
      <c r="S16" s="2" t="s">
        <v>49</v>
      </c>
      <c r="U16" t="s">
        <v>0</v>
      </c>
      <c r="AC16" s="16" t="str">
        <f t="shared" si="2"/>
        <v/>
      </c>
    </row>
    <row r="17" spans="1:29" x14ac:dyDescent="0.25">
      <c r="B17" s="2" t="str">
        <f t="shared" si="0"/>
        <v/>
      </c>
      <c r="C17" s="8"/>
      <c r="D17" s="9" t="str">
        <f t="shared" si="3"/>
        <v>AV Phoenix</v>
      </c>
      <c r="E17" s="14"/>
      <c r="F17" s="15"/>
      <c r="G17" s="14"/>
      <c r="H17" s="14"/>
      <c r="I17" s="2" t="str">
        <f t="shared" si="4"/>
        <v/>
      </c>
      <c r="K17" s="17" t="str">
        <f>IF(E17="","",IF(OR(E17="NM",E17="DNS",E17="DNF",E17="DQ"),0,IF(INDEX(E$5:E17,1)="60m",IF(INT(15365/IF($D$4="ET",E17,E17+0.24)-1058)&gt;0,INT(15365/IF($D$4="ET",E17,E17+0.24)-1058),0),IF(INDEX(E$5:E17,1)="40m",IF(INT(10834/IF($D$4="ET",E17,E17+0.24)-996)&gt;0,INT(10834/IF($D$4="ET",E17,E17+0.24)-996),0),""))))</f>
        <v/>
      </c>
      <c r="L17" s="17" t="str">
        <f>IF(F17="","",IF(OR(F17="NM",F17="DNS",F17="DNF",F17="DQ"),0,IF(INDEX(F$5:F17,1)="1000m",IF(INT(276912/ ((LEFT(O17)*60)+MID(O17,3,2)+(MID(O17,6,2)/IF(VALUE(MID(O17,6,2))&lt;10,IF(VALUE(MID(O17,6,1))=0,100,10),100)))-738.5)&gt;0,INT(276912/ ((LEFT(O17)*60)+MID(O17,3,2)+(MID(O17,6,2)/IF(VALUE(MID(O17,6,2))&lt;10,IF(VALUE(MID(O17,6,1))=0,100,10),100)))-738.5),0),IF(INDEX(F$5:F17,1)="600m",IF(INT(160470.5/ ((LEFT(O17)*60)+MID(O17,3,2)+(MID(O17,6,2)/100))-811.35)&gt;0,INT(160470.5/ ((LEFT(O17)*60)+MID(O17,3,2)+(MID(O17,6,2)/100))-811.35),0),""))))</f>
        <v/>
      </c>
      <c r="M17" s="17" t="str">
        <f>IF(G17="","",IF(OR(G17="NM",G17="DNS",G17="DNF",G17="DQ"),0,IF(INDEX(G$5:G17,1)="Kogel",INT((303.73*SQRT(G17))-337.5),IF(INDEX(G$5:G17,1)="Vortex",IF(INT((126*SQRT(G17))-245.5)&gt;0,INT((126*SQRT(G17))-245.5),0),""))))</f>
        <v/>
      </c>
      <c r="N17" s="17" t="str">
        <f>IF(H17="","",IF(OR(H17="NM",H17="DNS",H17="DNF",H17="DQ"),0,IF(INDEX(H$5:H17,1)="Hoog",IF(H17&gt;1.35,INT((1977.53*SQRT(H17))-1698.5),INT((H17-0.67)*733.33333+100.7)),IF(INDEX(H$5:H17,1)="Ver",IF(H17&gt;4.41,INT((887.99*SQRT(H17))-1264.5),IF(INT((H17-1.91)*200+100.5)&gt;0,INT((H17-1.91)*200+100.5),0)),""))))</f>
        <v/>
      </c>
      <c r="O17" s="17" t="str">
        <f t="shared" si="5"/>
        <v>0:00,00</v>
      </c>
      <c r="P17" s="18">
        <f t="shared" si="1"/>
        <v>5</v>
      </c>
      <c r="R17" s="2"/>
      <c r="S17" s="2" t="s">
        <v>50</v>
      </c>
      <c r="T17" s="2"/>
      <c r="U17" s="2" t="s">
        <v>54</v>
      </c>
      <c r="AC17" s="16" t="str">
        <f t="shared" si="2"/>
        <v/>
      </c>
    </row>
    <row r="18" spans="1:29" x14ac:dyDescent="0.25">
      <c r="B18" s="2" t="str">
        <f t="shared" si="0"/>
        <v/>
      </c>
      <c r="C18" s="8"/>
      <c r="D18" s="9" t="str">
        <f t="shared" si="3"/>
        <v>AV Phoenix</v>
      </c>
      <c r="E18" s="14"/>
      <c r="F18" s="15"/>
      <c r="G18" s="14"/>
      <c r="H18" s="14"/>
      <c r="I18" s="2" t="str">
        <f t="shared" si="4"/>
        <v/>
      </c>
      <c r="K18" s="17" t="str">
        <f>IF(E18="","",IF(OR(E18="NM",E18="DNS",E18="DNF",E18="DQ"),0,IF(INDEX(E$5:E18,1)="60m",IF(INT(15365/IF($D$4="ET",E18,E18+0.24)-1058)&gt;0,INT(15365/IF($D$4="ET",E18,E18+0.24)-1058),0),IF(INDEX(E$5:E18,1)="40m",IF(INT(10834/IF($D$4="ET",E18,E18+0.24)-996)&gt;0,INT(10834/IF($D$4="ET",E18,E18+0.24)-996),0),""))))</f>
        <v/>
      </c>
      <c r="L18" s="17" t="str">
        <f>IF(F18="","",IF(OR(F18="NM",F18="DNS",F18="DNF",F18="DQ"),0,IF(INDEX(F$5:F18,1)="1000m",IF(INT(276912/ ((LEFT(O18)*60)+MID(O18,3,2)+(MID(O18,6,2)/IF(VALUE(MID(O18,6,2))&lt;10,IF(VALUE(MID(O18,6,1))=0,100,10),100)))-738.5)&gt;0,INT(276912/ ((LEFT(O18)*60)+MID(O18,3,2)+(MID(O18,6,2)/IF(VALUE(MID(O18,6,2))&lt;10,IF(VALUE(MID(O18,6,1))=0,100,10),100)))-738.5),0),IF(INDEX(F$5:F18,1)="600m",IF(INT(160470.5/ ((LEFT(O18)*60)+MID(O18,3,2)+(MID(O18,6,2)/100))-811.35)&gt;0,INT(160470.5/ ((LEFT(O18)*60)+MID(O18,3,2)+(MID(O18,6,2)/100))-811.35),0),""))))</f>
        <v/>
      </c>
      <c r="M18" s="17" t="str">
        <f>IF(G18="","",IF(OR(G18="NM",G18="DNS",G18="DNF",G18="DQ"),0,IF(INDEX(G$5:G18,1)="Kogel",INT((303.73*SQRT(G18))-337.5),IF(INDEX(G$5:G18,1)="Vortex",IF(INT((126*SQRT(G18))-245.5)&gt;0,INT((126*SQRT(G18))-245.5),0),""))))</f>
        <v/>
      </c>
      <c r="N18" s="17" t="str">
        <f>IF(H18="","",IF(OR(H18="NM",H18="DNS",H18="DNF",H18="DQ"),0,IF(INDEX(H$5:H18,1)="Hoog",IF(H18&gt;1.35,INT((1977.53*SQRT(H18))-1698.5),INT((H18-0.67)*733.33333+100.7)),IF(INDEX(H$5:H18,1)="Ver",IF(H18&gt;4.41,INT((887.99*SQRT(H18))-1264.5),IF(INT((H18-1.91)*200+100.5)&gt;0,INT((H18-1.91)*200+100.5),0)),""))))</f>
        <v/>
      </c>
      <c r="O18" s="17" t="str">
        <f t="shared" si="5"/>
        <v>0:00,00</v>
      </c>
      <c r="P18" s="18">
        <f t="shared" si="1"/>
        <v>5</v>
      </c>
      <c r="S18" s="2" t="s">
        <v>51</v>
      </c>
      <c r="U18" t="s">
        <v>19</v>
      </c>
      <c r="AC18" s="16" t="str">
        <f t="shared" si="2"/>
        <v/>
      </c>
    </row>
    <row r="19" spans="1:29" x14ac:dyDescent="0.25">
      <c r="B19" s="2" t="str">
        <f t="shared" si="0"/>
        <v/>
      </c>
      <c r="C19" s="8"/>
      <c r="D19" s="9" t="str">
        <f t="shared" si="3"/>
        <v>AV Phoenix</v>
      </c>
      <c r="E19" s="14"/>
      <c r="F19" s="15"/>
      <c r="G19" s="14"/>
      <c r="H19" s="14"/>
      <c r="I19" s="2" t="str">
        <f t="shared" si="4"/>
        <v/>
      </c>
      <c r="K19" s="17" t="str">
        <f>IF(E19="","",IF(OR(E19="NM",E19="DNS",E19="DNF",E19="DQ"),0,IF(INDEX(E$5:E19,1)="60m",IF(INT(15365/IF($D$4="ET",E19,E19+0.24)-1058)&gt;0,INT(15365/IF($D$4="ET",E19,E19+0.24)-1058),0),IF(INDEX(E$5:E19,1)="40m",IF(INT(10834/IF($D$4="ET",E19,E19+0.24)-996)&gt;0,INT(10834/IF($D$4="ET",E19,E19+0.24)-996),0),""))))</f>
        <v/>
      </c>
      <c r="L19" s="17" t="str">
        <f>IF(F19="","",IF(OR(F19="NM",F19="DNS",F19="DNF",F19="DQ"),0,IF(INDEX(F$5:F19,1)="1000m",IF(INT(276912/ ((LEFT(O19)*60)+MID(O19,3,2)+(MID(O19,6,2)/IF(VALUE(MID(O19,6,2))&lt;10,IF(VALUE(MID(O19,6,1))=0,100,10),100)))-738.5)&gt;0,INT(276912/ ((LEFT(O19)*60)+MID(O19,3,2)+(MID(O19,6,2)/IF(VALUE(MID(O19,6,2))&lt;10,IF(VALUE(MID(O19,6,1))=0,100,10),100)))-738.5),0),IF(INDEX(F$5:F19,1)="600m",IF(INT(160470.5/ ((LEFT(O19)*60)+MID(O19,3,2)+(MID(O19,6,2)/100))-811.35)&gt;0,INT(160470.5/ ((LEFT(O19)*60)+MID(O19,3,2)+(MID(O19,6,2)/100))-811.35),0),""))))</f>
        <v/>
      </c>
      <c r="M19" s="17" t="str">
        <f>IF(G19="","",IF(OR(G19="NM",G19="DNS",G19="DNF",G19="DQ"),0,IF(INDEX(G$5:G19,1)="Kogel",INT((303.73*SQRT(G19))-337.5),IF(INDEX(G$5:G19,1)="Vortex",IF(INT((126*SQRT(G19))-245.5)&gt;0,INT((126*SQRT(G19))-245.5),0),""))))</f>
        <v/>
      </c>
      <c r="N19" s="17" t="str">
        <f>IF(H19="","",IF(OR(H19="NM",H19="DNS",H19="DNF",H19="DQ"),0,IF(INDEX(H$5:H19,1)="Hoog",IF(H19&gt;1.35,INT((1977.53*SQRT(H19))-1698.5),INT((H19-0.67)*733.33333+100.7)),IF(INDEX(H$5:H19,1)="Ver",IF(H19&gt;4.41,INT((887.99*SQRT(H19))-1264.5),IF(INT((H19-1.91)*200+100.5)&gt;0,INT((H19-1.91)*200+100.5),0)),""))))</f>
        <v/>
      </c>
      <c r="O19" s="17" t="str">
        <f t="shared" si="5"/>
        <v>0:00,00</v>
      </c>
      <c r="P19" s="18">
        <f t="shared" si="1"/>
        <v>5</v>
      </c>
      <c r="S19" s="2" t="s">
        <v>53</v>
      </c>
      <c r="U19" t="s">
        <v>20</v>
      </c>
      <c r="AC19" s="16" t="str">
        <f t="shared" si="2"/>
        <v/>
      </c>
    </row>
    <row r="20" spans="1:29" x14ac:dyDescent="0.25">
      <c r="B20" s="2" t="str">
        <f t="shared" si="0"/>
        <v/>
      </c>
      <c r="C20" s="8"/>
      <c r="D20" s="9" t="str">
        <f t="shared" si="3"/>
        <v>AV Phoenix</v>
      </c>
      <c r="E20" s="14"/>
      <c r="F20" s="15"/>
      <c r="G20" s="14"/>
      <c r="H20" s="14"/>
      <c r="I20" s="2" t="str">
        <f t="shared" si="4"/>
        <v/>
      </c>
      <c r="K20" s="17" t="str">
        <f>IF(E20="","",IF(OR(E20="NM",E20="DNS",E20="DNF",E20="DQ"),0,IF(INDEX(E$5:E20,1)="60m",IF(INT(15365/IF($D$4="ET",E20,E20+0.24)-1058)&gt;0,INT(15365/IF($D$4="ET",E20,E20+0.24)-1058),0),IF(INDEX(E$5:E20,1)="40m",IF(INT(10834/IF($D$4="ET",E20,E20+0.24)-996)&gt;0,INT(10834/IF($D$4="ET",E20,E20+0.24)-996),0),""))))</f>
        <v/>
      </c>
      <c r="L20" s="17" t="str">
        <f>IF(F20="","",IF(OR(F20="NM",F20="DNS",F20="DNF",F20="DQ"),0,IF(INDEX(F$5:F20,1)="1000m",IF(INT(276912/ ((LEFT(O20)*60)+MID(O20,3,2)+(MID(O20,6,2)/IF(VALUE(MID(O20,6,2))&lt;10,IF(VALUE(MID(O20,6,1))=0,100,10),100)))-738.5)&gt;0,INT(276912/ ((LEFT(O20)*60)+MID(O20,3,2)+(MID(O20,6,2)/IF(VALUE(MID(O20,6,2))&lt;10,IF(VALUE(MID(O20,6,1))=0,100,10),100)))-738.5),0),IF(INDEX(F$5:F20,1)="600m",IF(INT(160470.5/ ((LEFT(O20)*60)+MID(O20,3,2)+(MID(O20,6,2)/100))-811.35)&gt;0,INT(160470.5/ ((LEFT(O20)*60)+MID(O20,3,2)+(MID(O20,6,2)/100))-811.35),0),""))))</f>
        <v/>
      </c>
      <c r="M20" s="17" t="str">
        <f>IF(G20="","",IF(OR(G20="NM",G20="DNS",G20="DNF",G20="DQ"),0,IF(INDEX(G$5:G20,1)="Kogel",INT((303.73*SQRT(G20))-337.5),IF(INDEX(G$5:G20,1)="Vortex",IF(INT((126*SQRT(G20))-245.5)&gt;0,INT((126*SQRT(G20))-245.5),0),""))))</f>
        <v/>
      </c>
      <c r="N20" s="17" t="str">
        <f>IF(H20="","",IF(OR(H20="NM",H20="DNS",H20="DNF",H20="DQ"),0,IF(INDEX(H$5:H20,1)="Hoog",IF(H20&gt;1.35,INT((1977.53*SQRT(H20))-1698.5),INT((H20-0.67)*733.33333+100.7)),IF(INDEX(H$5:H20,1)="Ver",IF(H20&gt;4.41,INT((887.99*SQRT(H20))-1264.5),IF(INT((H20-1.91)*200+100.5)&gt;0,INT((H20-1.91)*200+100.5),0)),""))))</f>
        <v/>
      </c>
      <c r="O20" s="17" t="str">
        <f t="shared" si="5"/>
        <v>0:00,00</v>
      </c>
      <c r="P20" s="18">
        <f t="shared" si="1"/>
        <v>5</v>
      </c>
      <c r="U20" t="s">
        <v>21</v>
      </c>
      <c r="AC20" s="16" t="str">
        <f t="shared" si="2"/>
        <v/>
      </c>
    </row>
    <row r="21" spans="1:29" x14ac:dyDescent="0.25">
      <c r="B21" s="2" t="str">
        <f t="shared" si="0"/>
        <v/>
      </c>
      <c r="C21" s="8"/>
      <c r="D21" s="9" t="str">
        <f t="shared" si="3"/>
        <v>AV Phoenix</v>
      </c>
      <c r="E21" s="14"/>
      <c r="F21" s="15"/>
      <c r="G21" s="14"/>
      <c r="H21" s="14"/>
      <c r="I21" s="2" t="str">
        <f t="shared" si="4"/>
        <v/>
      </c>
      <c r="K21" s="17" t="str">
        <f>IF(E21="","",IF(OR(E21="NM",E21="DNS",E21="DNF",E21="DQ"),0,IF(INDEX(E$5:E21,1)="60m",IF(INT(15365/IF($D$4="ET",E21,E21+0.24)-1058)&gt;0,INT(15365/IF($D$4="ET",E21,E21+0.24)-1058),0),IF(INDEX(E$5:E21,1)="40m",IF(INT(10834/IF($D$4="ET",E21,E21+0.24)-996)&gt;0,INT(10834/IF($D$4="ET",E21,E21+0.24)-996),0),""))))</f>
        <v/>
      </c>
      <c r="L21" s="17" t="str">
        <f>IF(F21="","",IF(OR(F21="NM",F21="DNS",F21="DNF",F21="DQ"),0,IF(INDEX(F$5:F21,1)="1000m",IF(INT(276912/ ((LEFT(O21)*60)+MID(O21,3,2)+(MID(O21,6,2)/IF(VALUE(MID(O21,6,2))&lt;10,IF(VALUE(MID(O21,6,1))=0,100,10),100)))-738.5)&gt;0,INT(276912/ ((LEFT(O21)*60)+MID(O21,3,2)+(MID(O21,6,2)/IF(VALUE(MID(O21,6,2))&lt;10,IF(VALUE(MID(O21,6,1))=0,100,10),100)))-738.5),0),IF(INDEX(F$5:F21,1)="600m",IF(INT(160470.5/ ((LEFT(O21)*60)+MID(O21,3,2)+(MID(O21,6,2)/100))-811.35)&gt;0,INT(160470.5/ ((LEFT(O21)*60)+MID(O21,3,2)+(MID(O21,6,2)/100))-811.35),0),""))))</f>
        <v/>
      </c>
      <c r="M21" s="17" t="str">
        <f>IF(G21="","",IF(OR(G21="NM",G21="DNS",G21="DNF",G21="DQ"),0,IF(INDEX(G$5:G21,1)="Kogel",INT((303.73*SQRT(G21))-337.5),IF(INDEX(G$5:G21,1)="Vortex",IF(INT((126*SQRT(G21))-245.5)&gt;0,INT((126*SQRT(G21))-245.5),0),""))))</f>
        <v/>
      </c>
      <c r="N21" s="17" t="str">
        <f>IF(H21="","",IF(OR(H21="NM",H21="DNS",H21="DNF",H21="DQ"),0,IF(INDEX(H$5:H21,1)="Hoog",IF(H21&gt;1.35,INT((1977.53*SQRT(H21))-1698.5),INT((H21-0.67)*733.33333+100.7)),IF(INDEX(H$5:H21,1)="Ver",IF(H21&gt;4.41,INT((887.99*SQRT(H21))-1264.5),IF(INT((H21-1.91)*200+100.5)&gt;0,INT((H21-1.91)*200+100.5),0)),""))))</f>
        <v/>
      </c>
      <c r="O21" s="17" t="str">
        <f t="shared" si="5"/>
        <v>0:00,00</v>
      </c>
      <c r="P21" s="18">
        <f t="shared" si="1"/>
        <v>5</v>
      </c>
      <c r="AC21" s="16" t="str">
        <f t="shared" si="2"/>
        <v/>
      </c>
    </row>
    <row r="22" spans="1:29" x14ac:dyDescent="0.25">
      <c r="B22" s="2" t="str">
        <f t="shared" si="0"/>
        <v/>
      </c>
      <c r="C22" s="8"/>
      <c r="D22" s="9" t="str">
        <f t="shared" si="3"/>
        <v>AV Phoenix</v>
      </c>
      <c r="E22" s="14"/>
      <c r="F22" s="15"/>
      <c r="G22" s="14"/>
      <c r="H22" s="14"/>
      <c r="I22" s="2" t="str">
        <f t="shared" si="4"/>
        <v/>
      </c>
      <c r="K22" s="17" t="str">
        <f>IF(E22="","",IF(OR(E22="NM",E22="DNS",E22="DNF",E22="DQ"),0,IF(INDEX(E$5:E22,1)="60m",IF(INT(15365/IF($D$4="ET",E22,E22+0.24)-1058)&gt;0,INT(15365/IF($D$4="ET",E22,E22+0.24)-1058),0),IF(INDEX(E$5:E22,1)="40m",IF(INT(10834/IF($D$4="ET",E22,E22+0.24)-996)&gt;0,INT(10834/IF($D$4="ET",E22,E22+0.24)-996),0),""))))</f>
        <v/>
      </c>
      <c r="L22" s="17" t="str">
        <f>IF(F22="","",IF(OR(F22="NM",F22="DNS",F22="DNF",F22="DQ"),0,IF(INDEX(F$5:F22,1)="1000m",IF(INT(276912/ ((LEFT(O22)*60)+MID(O22,3,2)+(MID(O22,6,2)/IF(VALUE(MID(O22,6,2))&lt;10,IF(VALUE(MID(O22,6,1))=0,100,10),100)))-738.5)&gt;0,INT(276912/ ((LEFT(O22)*60)+MID(O22,3,2)+(MID(O22,6,2)/IF(VALUE(MID(O22,6,2))&lt;10,IF(VALUE(MID(O22,6,1))=0,100,10),100)))-738.5),0),IF(INDEX(F$5:F22,1)="600m",IF(INT(160470.5/ ((LEFT(O22)*60)+MID(O22,3,2)+(MID(O22,6,2)/100))-811.35)&gt;0,INT(160470.5/ ((LEFT(O22)*60)+MID(O22,3,2)+(MID(O22,6,2)/100))-811.35),0),""))))</f>
        <v/>
      </c>
      <c r="M22" s="17" t="str">
        <f>IF(G22="","",IF(OR(G22="NM",G22="DNS",G22="DNF",G22="DQ"),0,IF(INDEX(G$5:G22,1)="Kogel",INT((303.73*SQRT(G22))-337.5),IF(INDEX(G$5:G22,1)="Vortex",IF(INT((126*SQRT(G22))-245.5)&gt;0,INT((126*SQRT(G22))-245.5),0),""))))</f>
        <v/>
      </c>
      <c r="N22" s="17" t="str">
        <f>IF(H22="","",IF(OR(H22="NM",H22="DNS",H22="DNF",H22="DQ"),0,IF(INDEX(H$5:H22,1)="Hoog",IF(H22&gt;1.35,INT((1977.53*SQRT(H22))-1698.5),INT((H22-0.67)*733.33333+100.7)),IF(INDEX(H$5:H22,1)="Ver",IF(H22&gt;4.41,INT((887.99*SQRT(H22))-1264.5),IF(INT((H22-1.91)*200+100.5)&gt;0,INT((H22-1.91)*200+100.5),0)),""))))</f>
        <v/>
      </c>
      <c r="O22" s="17" t="str">
        <f t="shared" si="5"/>
        <v>0:00,00</v>
      </c>
      <c r="P22" s="18">
        <f>IF(B22="#",ROW(B22),P21)</f>
        <v>5</v>
      </c>
      <c r="AC22" s="16" t="str">
        <f t="shared" si="2"/>
        <v/>
      </c>
    </row>
    <row r="23" spans="1:29" x14ac:dyDescent="0.25">
      <c r="B23" s="2" t="str">
        <f t="shared" si="0"/>
        <v/>
      </c>
      <c r="C23" s="8"/>
      <c r="D23" s="9" t="str">
        <f t="shared" si="3"/>
        <v>AV Phoenix</v>
      </c>
      <c r="E23" s="14"/>
      <c r="F23" s="15"/>
      <c r="G23" s="14"/>
      <c r="H23" s="14"/>
      <c r="I23" s="2" t="str">
        <f t="shared" si="4"/>
        <v/>
      </c>
      <c r="K23" s="17" t="str">
        <f>IF(E23="","",IF(OR(E23="NM",E23="DNS",E23="DNF",E23="DQ"),0,IF(INDEX(E$5:E23,1)="60m",IF(INT(15365/IF($D$4="ET",E23,E23+0.24)-1058)&gt;0,INT(15365/IF($D$4="ET",E23,E23+0.24)-1058),0),IF(INDEX(E$5:E23,1)="40m",IF(INT(10834/IF($D$4="ET",E23,E23+0.24)-996)&gt;0,INT(10834/IF($D$4="ET",E23,E23+0.24)-996),0),""))))</f>
        <v/>
      </c>
      <c r="L23" s="17" t="str">
        <f>IF(F23="","",IF(OR(F23="NM",F23="DNS",F23="DNF",F23="DQ"),0,IF(INDEX(F$5:F23,1)="1000m",IF(INT(276912/ ((LEFT(O23)*60)+MID(O23,3,2)+(MID(O23,6,2)/IF(VALUE(MID(O23,6,2))&lt;10,IF(VALUE(MID(O23,6,1))=0,100,10),100)))-738.5)&gt;0,INT(276912/ ((LEFT(O23)*60)+MID(O23,3,2)+(MID(O23,6,2)/IF(VALUE(MID(O23,6,2))&lt;10,IF(VALUE(MID(O23,6,1))=0,100,10),100)))-738.5),0),IF(INDEX(F$5:F23,1)="600m",IF(INT(160470.5/ ((LEFT(O23)*60)+MID(O23,3,2)+(MID(O23,6,2)/100))-811.35)&gt;0,INT(160470.5/ ((LEFT(O23)*60)+MID(O23,3,2)+(MID(O23,6,2)/100))-811.35),0),""))))</f>
        <v/>
      </c>
      <c r="M23" s="17" t="str">
        <f>IF(G23="","",IF(OR(G23="NM",G23="DNS",G23="DNF",G23="DQ"),0,IF(INDEX(G$5:G23,1)="Kogel",INT((303.73*SQRT(G23))-337.5),IF(INDEX(G$5:G23,1)="Vortex",IF(INT((126*SQRT(G23))-245.5)&gt;0,INT((126*SQRT(G23))-245.5),0),""))))</f>
        <v/>
      </c>
      <c r="N23" s="17" t="str">
        <f>IF(H23="","",IF(OR(H23="NM",H23="DNS",H23="DNF",H23="DQ"),0,IF(INDEX(H$5:H23,1)="Hoog",IF(H23&gt;1.35,INT((1977.53*SQRT(H23))-1698.5),INT((H23-0.67)*733.33333+100.7)),IF(INDEX(H$5:H23,1)="Ver",IF(H23&gt;4.41,INT((887.99*SQRT(H23))-1264.5),IF(INT((H23-1.91)*200+100.5)&gt;0,INT((H23-1.91)*200+100.5),0)),""))))</f>
        <v/>
      </c>
      <c r="O23" s="17" t="str">
        <f t="shared" si="5"/>
        <v>0:00,00</v>
      </c>
      <c r="P23" s="18">
        <f t="shared" si="1"/>
        <v>5</v>
      </c>
      <c r="AC23" s="16" t="str">
        <f t="shared" si="2"/>
        <v/>
      </c>
    </row>
    <row r="24" spans="1:29" x14ac:dyDescent="0.25">
      <c r="B24" s="2" t="str">
        <f t="shared" si="0"/>
        <v/>
      </c>
      <c r="C24" s="8"/>
      <c r="D24" s="9" t="str">
        <f t="shared" si="3"/>
        <v>AV Phoenix</v>
      </c>
      <c r="E24" s="14"/>
      <c r="F24" s="15"/>
      <c r="G24" s="14"/>
      <c r="H24" s="14"/>
      <c r="I24" s="2" t="str">
        <f t="shared" si="4"/>
        <v/>
      </c>
      <c r="K24" s="17" t="str">
        <f>IF(E24="","",IF(OR(E24="NM",E24="DNS",E24="DNF",E24="DQ"),0,IF(INDEX(E$5:E24,1)="60m",IF(INT(15365/IF($D$4="ET",E24,E24+0.24)-1058)&gt;0,INT(15365/IF($D$4="ET",E24,E24+0.24)-1058),0),IF(INDEX(E$5:E24,1)="40m",IF(INT(10834/IF($D$4="ET",E24,E24+0.24)-996)&gt;0,INT(10834/IF($D$4="ET",E24,E24+0.24)-996),0),""))))</f>
        <v/>
      </c>
      <c r="L24" s="17" t="str">
        <f>IF(F24="","",IF(OR(F24="NM",F24="DNS",F24="DNF",F24="DQ"),0,IF(INDEX(F$5:F24,1)="1000m",IF(INT(276912/ ((LEFT(O24)*60)+MID(O24,3,2)+(MID(O24,6,2)/IF(VALUE(MID(O24,6,2))&lt;10,IF(VALUE(MID(O24,6,1))=0,100,10),100)))-738.5)&gt;0,INT(276912/ ((LEFT(O24)*60)+MID(O24,3,2)+(MID(O24,6,2)/IF(VALUE(MID(O24,6,2))&lt;10,IF(VALUE(MID(O24,6,1))=0,100,10),100)))-738.5),0),IF(INDEX(F$5:F24,1)="600m",IF(INT(160470.5/ ((LEFT(O24)*60)+MID(O24,3,2)+(MID(O24,6,2)/100))-811.35)&gt;0,INT(160470.5/ ((LEFT(O24)*60)+MID(O24,3,2)+(MID(O24,6,2)/100))-811.35),0),""))))</f>
        <v/>
      </c>
      <c r="M24" s="17" t="str">
        <f>IF(G24="","",IF(OR(G24="NM",G24="DNS",G24="DNF",G24="DQ"),0,IF(INDEX(G$5:G24,1)="Kogel",INT((303.73*SQRT(G24))-337.5),IF(INDEX(G$5:G24,1)="Vortex",IF(INT((126*SQRT(G24))-245.5)&gt;0,INT((126*SQRT(G24))-245.5),0),""))))</f>
        <v/>
      </c>
      <c r="N24" s="17" t="str">
        <f>IF(H24="","",IF(OR(H24="NM",H24="DNS",H24="DNF",H24="DQ"),0,IF(INDEX(H$5:H24,1)="Hoog",IF(H24&gt;1.35,INT((1977.53*SQRT(H24))-1698.5),INT((H24-0.67)*733.33333+100.7)),IF(INDEX(H$5:H24,1)="Ver",IF(H24&gt;4.41,INT((887.99*SQRT(H24))-1264.5),IF(INT((H24-1.91)*200+100.5)&gt;0,INT((H24-1.91)*200+100.5),0)),""))))</f>
        <v/>
      </c>
      <c r="O24" s="17" t="str">
        <f t="shared" si="5"/>
        <v>0:00,00</v>
      </c>
      <c r="P24" s="18">
        <f t="shared" si="1"/>
        <v>5</v>
      </c>
      <c r="AC24" s="16" t="str">
        <f t="shared" si="2"/>
        <v/>
      </c>
    </row>
    <row r="25" spans="1:29" x14ac:dyDescent="0.25">
      <c r="B25" s="2" t="str">
        <f t="shared" si="0"/>
        <v/>
      </c>
      <c r="C25" s="8"/>
      <c r="D25" s="9" t="str">
        <f t="shared" si="3"/>
        <v>AV Phoenix</v>
      </c>
      <c r="E25" s="14"/>
      <c r="F25" s="15"/>
      <c r="G25" s="14"/>
      <c r="H25" s="14"/>
      <c r="I25" s="2" t="str">
        <f t="shared" si="4"/>
        <v/>
      </c>
      <c r="K25" s="17" t="str">
        <f>IF(E25="","",IF(OR(E25="NM",E25="DNS",E25="DNF",E25="DQ"),0,IF(INDEX(E$5:E25,1)="60m",IF(INT(15365/IF($D$4="ET",E25,E25+0.24)-1058)&gt;0,INT(15365/IF($D$4="ET",E25,E25+0.24)-1058),0),IF(INDEX(E$5:E25,1)="40m",IF(INT(10834/IF($D$4="ET",E25,E25+0.24)-996)&gt;0,INT(10834/IF($D$4="ET",E25,E25+0.24)-996),0),""))))</f>
        <v/>
      </c>
      <c r="L25" s="17" t="str">
        <f>IF(F25="","",IF(OR(F25="NM",F25="DNS",F25="DNF",F25="DQ"),0,IF(INDEX(F$5:F25,1)="1000m",IF(INT(276912/ ((LEFT(O25)*60)+MID(O25,3,2)+(MID(O25,6,2)/IF(VALUE(MID(O25,6,2))&lt;10,IF(VALUE(MID(O25,6,1))=0,100,10),100)))-738.5)&gt;0,INT(276912/ ((LEFT(O25)*60)+MID(O25,3,2)+(MID(O25,6,2)/IF(VALUE(MID(O25,6,2))&lt;10,IF(VALUE(MID(O25,6,1))=0,100,10),100)))-738.5),0),IF(INDEX(F$5:F25,1)="600m",IF(INT(160470.5/ ((LEFT(O25)*60)+MID(O25,3,2)+(MID(O25,6,2)/100))-811.35)&gt;0,INT(160470.5/ ((LEFT(O25)*60)+MID(O25,3,2)+(MID(O25,6,2)/100))-811.35),0),""))))</f>
        <v/>
      </c>
      <c r="M25" s="17" t="str">
        <f>IF(G25="","",IF(OR(G25="NM",G25="DNS",G25="DNF",G25="DQ"),0,IF(INDEX(G$5:G25,1)="Kogel",INT((303.73*SQRT(G25))-337.5),IF(INDEX(G$5:G25,1)="Vortex",IF(INT((126*SQRT(G25))-245.5)&gt;0,INT((126*SQRT(G25))-245.5),0),""))))</f>
        <v/>
      </c>
      <c r="N25" s="17" t="str">
        <f>IF(H25="","",IF(OR(H25="NM",H25="DNS",H25="DNF",H25="DQ"),0,IF(INDEX(H$5:H25,1)="Hoog",IF(H25&gt;1.35,INT((1977.53*SQRT(H25))-1698.5),INT((H25-0.67)*733.33333+100.7)),IF(INDEX(H$5:H25,1)="Ver",IF(H25&gt;4.41,INT((887.99*SQRT(H25))-1264.5),IF(INT((H25-1.91)*200+100.5)&gt;0,INT((H25-1.91)*200+100.5),0)),""))))</f>
        <v/>
      </c>
      <c r="O25" s="17" t="str">
        <f t="shared" si="5"/>
        <v>0:00,00</v>
      </c>
      <c r="P25" s="18">
        <f t="shared" si="1"/>
        <v>5</v>
      </c>
      <c r="AC25" s="16" t="str">
        <f t="shared" si="2"/>
        <v/>
      </c>
    </row>
    <row r="26" spans="1:29" x14ac:dyDescent="0.25">
      <c r="A26" s="2" t="s">
        <v>34</v>
      </c>
      <c r="B26" s="9" t="s">
        <v>32</v>
      </c>
      <c r="C26" s="2"/>
      <c r="E26" s="2" t="s">
        <v>73</v>
      </c>
      <c r="P26" s="18">
        <f t="shared" si="1"/>
        <v>5</v>
      </c>
    </row>
    <row r="27" spans="1:29" x14ac:dyDescent="0.25">
      <c r="A27" s="2" t="s">
        <v>63</v>
      </c>
      <c r="B27" t="s">
        <v>13</v>
      </c>
      <c r="C27" t="s">
        <v>33</v>
      </c>
      <c r="D27" s="2" t="s">
        <v>24</v>
      </c>
      <c r="E27" t="s">
        <v>34</v>
      </c>
      <c r="F27" s="2" t="s">
        <v>35</v>
      </c>
      <c r="G27" s="1" t="s">
        <v>36</v>
      </c>
      <c r="H27" t="s">
        <v>37</v>
      </c>
      <c r="I27" s="2"/>
      <c r="O27" s="17" t="str">
        <f>IF(B27="#",IF(RIGHT(B26,7)="4 x 60m","4x60m",IF(RIGHT(B26,7)="4 x 40m","4x40m","")),O26)</f>
        <v>4x60m</v>
      </c>
      <c r="P27" s="18">
        <f t="shared" si="1"/>
        <v>27</v>
      </c>
    </row>
    <row r="28" spans="1:29" x14ac:dyDescent="0.25">
      <c r="B28" s="2">
        <v>1</v>
      </c>
      <c r="C28" s="8"/>
      <c r="D28" s="9" t="str">
        <f t="shared" ref="D28:D33" si="6">IF(D$2&lt;&gt;"",D$2,"")</f>
        <v>AV Phoenix</v>
      </c>
      <c r="E28" s="2" t="str">
        <f>IF(E27="Categorie",IF(LEFT(B26,16)="Jongens Pupil A1","JPA1",IF(LEFT(B26,16)="Jongens Pupil A2","JPA2",IF(LEFT(B26,15)="Jongens Pupil B","JPB",IF(LEFT(B26,15)="Jongens Pupil C","JPC",IF(LEFT(B26,15)="Jongens Pupil D","JPD",IF(LEFT(B26,16)="Meisjes Pupil A1","MPA1",IF(LEFT(B26,16)="Meisjes Pupil A2","MPA2",IF(LEFT(B26,15)="Meisjes Pupil B","MPB",IF(LEFT(B26,15)="Meisjes Pupil C","MPC",IF(LEFT(B26,15)="Meisjes Pupil D","MPD","")))))))))),E27)</f>
        <v>JPA1</v>
      </c>
      <c r="F28">
        <v>4</v>
      </c>
      <c r="G28" s="14"/>
      <c r="H28" s="2" t="str">
        <f>IF(OR(G28="",G28="DNF",G28="DNS",G28="DQ",NOT(ISERROR(FIND("combi",LOWER(C28))))),"",IF(O28="4x60m",IF(INT(59225/IF($D$4="ET",G28,G28+0.24)-1030)&gt;0,INT(59225/IF($D$4="ET",G28,G28+0.24)-1030),0),IF(O28="4x40m",IF(INT(41050/IF($D$4="ET",G28,G28+0.24)-953)&gt;0,INT(41050/IF($D$4="ET",G28,G28+0.24)-953),0),"")))</f>
        <v/>
      </c>
      <c r="O28" s="17" t="str">
        <f>IF(B28="#",IF(RIGHT(B27,7)="4 x 60m","4x60m",IF(RIGHT(B27,7)="4 x 40m","4x40m","")),O27)</f>
        <v>4x60m</v>
      </c>
      <c r="P28" s="18">
        <f t="shared" si="1"/>
        <v>27</v>
      </c>
      <c r="AC28" s="16" t="str">
        <f>IF(AND($D$4="HT",G28&lt;&gt;""),IF(AND(OR(G28&lt;&gt;"DNF"),OR(G28&lt;&gt;"DNS"),OR(G28&lt;&gt;"DQ"),OR(RIGHT(TEXT(G28,"#,00"),1)&lt;&gt;"0",LEFT(RIGHT(TEXT(G28,"#,00"),3),1)&lt;&gt;",")),"ongeldig",""),"")</f>
        <v/>
      </c>
    </row>
    <row r="29" spans="1:29" x14ac:dyDescent="0.25">
      <c r="B29">
        <v>2</v>
      </c>
      <c r="C29" s="8"/>
      <c r="D29" s="9" t="str">
        <f t="shared" si="6"/>
        <v>AV Phoenix</v>
      </c>
      <c r="E29" s="2" t="str">
        <f t="shared" ref="E29:E33" si="7">IF(E28="Categorie",IF(LEFT(B27,16)="Jongens Pupil A1","JPA1",IF(LEFT(B27,16)="Jongens Pupil A2","JPA2",IF(LEFT(B27,15)="Jongens Pupil B","JPB",IF(LEFT(B27,15)="Jongens Pupil C","JPC",IF(LEFT(B27,15)="Jongens Pupil D","JPD",IF(LEFT(B27,16)="Meisjes Pupil A1","MPA1",IF(LEFT(B27,16)="Meisjes Pupil A2","MPA2",IF(LEFT(B27,15)="Meisjes Pupil B","MPB",IF(LEFT(B27,15)="Meisjes Pupil C","MPC",IF(LEFT(B27,15)="Meisjes Pupil D","MPD","")))))))))),E28)</f>
        <v>JPA1</v>
      </c>
      <c r="F29" s="2">
        <v>4</v>
      </c>
      <c r="G29" s="14"/>
      <c r="H29" s="2" t="str">
        <f t="shared" ref="H29:H33" si="8">IF(OR(G29="",G29="DNF",G29="DNS",G29="DQ",NOT(ISERROR(FIND("combi",LOWER(C29))))),"",IF(O29="4x60m",IF(INT(59225/IF($D$4="ET",G29,G29+0.24)-1030)&gt;0,INT(59225/IF($D$4="ET",G29,G29+0.24)-1030),0),IF(O29="4x40m",IF(INT(41050/IF($D$4="ET",G29,G29+0.24)-953)&gt;0,INT(41050/IF($D$4="ET",G29,G29+0.24)-953),0),"")))</f>
        <v/>
      </c>
      <c r="O29" s="17" t="str">
        <f t="shared" ref="O29:O33" si="9">IF(B29="#",IF(RIGHT(B28,7)="4 x 60m","4x60m",IF(RIGHT(B28,7)="4 x 40m","4x40m","")),O28)</f>
        <v>4x60m</v>
      </c>
      <c r="P29" s="18">
        <f t="shared" si="1"/>
        <v>27</v>
      </c>
      <c r="AC29" s="16" t="str">
        <f t="shared" ref="AC29:AC33" si="10">IF(AND($D$4="HT",G29&lt;&gt;""),IF(OR(RIGHT(TEXT(G29,"#,00"),1)&lt;&gt;"0",LEFT(RIGHT(TEXT(G29,"#,00"),3),1)&lt;&gt;","),"ongeldig",""),"")</f>
        <v/>
      </c>
    </row>
    <row r="30" spans="1:29" x14ac:dyDescent="0.25">
      <c r="B30">
        <v>3</v>
      </c>
      <c r="C30" s="8"/>
      <c r="D30" s="9" t="str">
        <f t="shared" si="6"/>
        <v>AV Phoenix</v>
      </c>
      <c r="E30" s="2" t="str">
        <f t="shared" si="7"/>
        <v>JPA1</v>
      </c>
      <c r="F30" s="2">
        <v>4</v>
      </c>
      <c r="G30" s="14"/>
      <c r="H30" s="2" t="str">
        <f t="shared" si="8"/>
        <v/>
      </c>
      <c r="O30" s="17" t="str">
        <f t="shared" si="9"/>
        <v>4x60m</v>
      </c>
      <c r="P30" s="18">
        <f t="shared" si="1"/>
        <v>27</v>
      </c>
      <c r="AC30" s="16" t="str">
        <f t="shared" si="10"/>
        <v/>
      </c>
    </row>
    <row r="31" spans="1:29" x14ac:dyDescent="0.25">
      <c r="B31">
        <v>4</v>
      </c>
      <c r="C31" s="8"/>
      <c r="D31" s="9" t="str">
        <f t="shared" si="6"/>
        <v>AV Phoenix</v>
      </c>
      <c r="E31" s="2" t="str">
        <f t="shared" si="7"/>
        <v>JPA1</v>
      </c>
      <c r="F31" s="2">
        <v>4</v>
      </c>
      <c r="G31" s="14"/>
      <c r="H31" s="2" t="str">
        <f t="shared" si="8"/>
        <v/>
      </c>
      <c r="O31" s="17" t="str">
        <f t="shared" si="9"/>
        <v>4x60m</v>
      </c>
      <c r="P31" s="18">
        <f t="shared" si="1"/>
        <v>27</v>
      </c>
      <c r="AC31" s="16" t="str">
        <f t="shared" si="10"/>
        <v/>
      </c>
    </row>
    <row r="32" spans="1:29" x14ac:dyDescent="0.25">
      <c r="B32">
        <v>5</v>
      </c>
      <c r="C32" s="8"/>
      <c r="D32" s="9" t="str">
        <f t="shared" si="6"/>
        <v>AV Phoenix</v>
      </c>
      <c r="E32" s="2" t="str">
        <f t="shared" si="7"/>
        <v>JPA1</v>
      </c>
      <c r="F32" s="2">
        <v>4</v>
      </c>
      <c r="G32" s="14"/>
      <c r="H32" s="2" t="str">
        <f t="shared" si="8"/>
        <v/>
      </c>
      <c r="O32" s="17" t="str">
        <f t="shared" si="9"/>
        <v>4x60m</v>
      </c>
      <c r="P32" s="18">
        <f t="shared" si="1"/>
        <v>27</v>
      </c>
      <c r="AC32" s="16" t="str">
        <f t="shared" si="10"/>
        <v/>
      </c>
    </row>
    <row r="33" spans="1:29" x14ac:dyDescent="0.25">
      <c r="B33">
        <v>6</v>
      </c>
      <c r="C33" s="8"/>
      <c r="D33" s="9" t="str">
        <f t="shared" si="6"/>
        <v>AV Phoenix</v>
      </c>
      <c r="E33" s="2" t="str">
        <f t="shared" si="7"/>
        <v>JPA1</v>
      </c>
      <c r="F33" s="2">
        <v>4</v>
      </c>
      <c r="G33" s="14"/>
      <c r="H33" s="2" t="str">
        <f t="shared" si="8"/>
        <v/>
      </c>
      <c r="O33" s="17" t="str">
        <f t="shared" si="9"/>
        <v>4x60m</v>
      </c>
      <c r="P33" s="18">
        <f t="shared" si="1"/>
        <v>27</v>
      </c>
      <c r="AC33" s="16" t="str">
        <f t="shared" si="10"/>
        <v/>
      </c>
    </row>
    <row r="34" spans="1:29" x14ac:dyDescent="0.25">
      <c r="A34" s="2" t="s">
        <v>34</v>
      </c>
      <c r="B34" s="9" t="s">
        <v>38</v>
      </c>
    </row>
    <row r="35" spans="1:29" x14ac:dyDescent="0.25">
      <c r="A35" s="2" t="s">
        <v>62</v>
      </c>
      <c r="B35" s="2" t="s">
        <v>13</v>
      </c>
      <c r="C35" s="2" t="s">
        <v>23</v>
      </c>
      <c r="D35" s="2" t="s">
        <v>24</v>
      </c>
      <c r="E35" s="11" t="s">
        <v>1</v>
      </c>
      <c r="F35" s="12" t="s">
        <v>2</v>
      </c>
      <c r="G35" s="11" t="s">
        <v>31</v>
      </c>
      <c r="H35" s="11" t="s">
        <v>27</v>
      </c>
      <c r="I35" s="5" t="s">
        <v>28</v>
      </c>
      <c r="J35" s="18"/>
      <c r="K35" s="19" t="str">
        <f>CONCATENATE(E35,"p")</f>
        <v>60mp</v>
      </c>
      <c r="L35" s="19" t="str">
        <f>CONCATENATE(F35,"p")</f>
        <v>1000mp</v>
      </c>
      <c r="M35" s="19" t="str">
        <f>CONCATENATE(G35,"p")</f>
        <v>Vortexp</v>
      </c>
      <c r="N35" s="19" t="str">
        <f>CONCATENATE(H35,"p")</f>
        <v>Hoogp</v>
      </c>
      <c r="O35" s="19" t="str">
        <f>CONCATENATE(F35,"t")</f>
        <v>1000mt</v>
      </c>
      <c r="P35" s="18">
        <f>IF(B35="#",ROW(B35),P34)</f>
        <v>35</v>
      </c>
    </row>
    <row r="36" spans="1:29" x14ac:dyDescent="0.25">
      <c r="B36" s="2">
        <f>IF(I36="","",RANK(I36,I$36:I$55))</f>
        <v>1</v>
      </c>
      <c r="C36" s="8" t="s">
        <v>83</v>
      </c>
      <c r="D36" s="9" t="str">
        <f>IF(D$2&lt;&gt;"",D$2,"")</f>
        <v>AV Phoenix</v>
      </c>
      <c r="E36" s="14">
        <v>9.3699999999999992</v>
      </c>
      <c r="F36" s="15">
        <v>2.6936342592592589E-3</v>
      </c>
      <c r="G36" s="14">
        <v>20.65</v>
      </c>
      <c r="H36" s="14">
        <v>1</v>
      </c>
      <c r="I36" s="2">
        <f>IF(SUM(K36:N36)&gt;0,SUM(K36:N36),"")</f>
        <v>1701</v>
      </c>
      <c r="K36" s="17">
        <f>IF(E36="","",IF(OR(E36="NM",E36="DNS",E36="DNF",E36="DQ"),0,IF(INDEX(E$5:E36,1)="60m",IF(INT(15365/IF($D$4="ET",E36,E36+0.24)-1058)&gt;0,INT(15365/IF($D$4="ET",E36,E36+0.24)-1058),0),IF(INDEX(E$5:E36,1)="40m",IF(INT(10834/IF($D$4="ET",E36,E36+0.24)-996)&gt;0,INT(10834/IF($D$4="ET",E36,E36+0.24)-996),0),""))))</f>
        <v>581</v>
      </c>
      <c r="L36" s="17">
        <f>IF(F36="","",IF(OR(F36="NM",F36="DNS",F36="DNF",F36="DQ"),0,IF(INDEX(F$35:F36,1)="1000m",IF(INT(276912/ ((LEFT(O36)*60)+MID(O36,3,2)+(MID(O36,6,2)/IF(VALUE(MID(O36,6,2))&lt;10,IF(VALUE(MID(O36,6,1))=0,100,10),100)))-738.5)&gt;0,INT(276912/ ((LEFT(O36)*60)+MID(O36,3,2)+(MID(O36,6,2)/IF(VALUE(MID(O36,6,2))&lt;10,IF(VALUE(MID(O36,6,1))=0,100,10),100)))-738.5),0),IF(INDEX(F$35:F36,1)="600m",IF(INT(160470.5/ ((LEFT(O36)*60)+MID(O36,3,2)+(MID(O36,6,2)/100))-811.35)&gt;0,INT(160470.5/ ((LEFT(O36)*60)+MID(O36,3,2)+(MID(O36,6,2)/100))-811.35),0),""))))</f>
        <v>451</v>
      </c>
      <c r="M36" s="17">
        <f>IF(G36="","",IF(OR(G36="NM",G36="DNS",G36="DNF",G36="DQ"),0,IF(INDEX(G$35:G36,1)="Kogel",INT((303.73*SQRT(G36))-337.5),IF(INDEX(G$35:G36,1)="Vortex",IF(INT((126*SQRT(G36))-245.5)&gt;0,INT((126*SQRT(G36))-245.5),0),""))))</f>
        <v>327</v>
      </c>
      <c r="N36" s="17">
        <f>IF(H36="","",IF(OR(H36="NM",H36="DNS",H36="DNF",H36="DQ"),0,IF(INDEX(H$35:H36,1)="Hoog",IF(H36&gt;1.35,INT((1977.53*SQRT(H36))-1698.5),INT((H36-0.67)*733.33333+100.7)),IF(INDEX(H$35:H36,1)="Ver",IF(H36&gt;4.41,INT((887.99*SQRT(H36))-1264.5),IF(INT((H36-1.91)*200+100.5)&gt;0,INT((H36-1.91)*200+100.5),0)),""))))</f>
        <v>342</v>
      </c>
      <c r="O36" s="17" t="str">
        <f>TEXT(F36,"[m]:ss,00")</f>
        <v>3:52,73</v>
      </c>
      <c r="P36" s="18">
        <f>IF(B36="#",ROW(B36),P35)</f>
        <v>35</v>
      </c>
      <c r="AC36" s="16" t="str">
        <f t="shared" ref="AC36:AC55" si="11">IF(AND($D$4="HT",E36&lt;&gt;"",F36&lt;&gt;""),IF(AND(OR(E36&lt;&gt;"DNF",F36&lt;&gt;"DNF"),OR(E36&lt;&gt;"DNF",F36&lt;&gt;"DNS"),OR(E36&lt;&gt;"DNF",F36&lt;&gt;"DQ"),OR(E36&lt;&gt;"DNS",F36&lt;&gt;"DNF"),OR(E36&lt;&gt;"DNS",F36&lt;&gt;"DNS"),OR(E36&lt;&gt;"DNS",F36&lt;&gt;"DQ"),OR(E36&lt;&gt;"DQ",F36&lt;&gt;"DNF"),OR(E36&lt;&gt;"DQ",F36&lt;&gt;"DNS"),OR(E36&lt;&gt;"DQ",F36&lt;&gt;"DQ"),OR(E36&lt;&gt;"DNF",OR(RIGHT(TEXT(F36,"[m]:ss,00"),1)&lt;&gt;"0",LEFT(RIGHT(TEXT(F36,"[m]:ss,00"),3),1)&lt;&gt;",")),OR(E36&lt;&gt;"DNS",OR(RIGHT(TEXT(F36,"[m]:ss,00"),1)&lt;&gt;"0",LEFT(RIGHT(TEXT(F36,"[m]:ss,00"),3),1)&lt;&gt;",")),OR(E36&lt;&gt;"DQ",OR(RIGHT(TEXT(F36,"[m]:ss,00"),1)&lt;&gt;"0",LEFT(RIGHT(TEXT(F36,"[m]:ss,00"),3),1)&lt;&gt;",")),OR(OR(RIGHT(TEXT(E36,"#,00"),1)&lt;&gt;"0",LEFT(RIGHT(TEXT(E36,"#,00"),3),1)&lt;&gt;","),OR(RIGHT(TEXT(F36,"[m]:ss,00"),1)&lt;&gt;"0",LEFT(RIGHT(TEXT(F36,"[m]:ss,00"),3),1)&lt;&gt;",")),OR(OR(RIGHT(TEXT(E36,"#,00"),1)&lt;&gt;"0",LEFT(RIGHT(TEXT(E36,"#,00"),3),1)&lt;&gt;","),OR(F36&lt;&gt;"DNF")),OR(OR(RIGHT(TEXT(E36,"#,00"),1)&lt;&gt;"0",LEFT(RIGHT(TEXT(E36,"#,00"),3),1)&lt;&gt;","),OR(F36&lt;&gt;"DNS")),OR(OR(RIGHT(TEXT(E36,"#,00"),1)&lt;&gt;"0",LEFT(RIGHT(TEXT(E36,"#,00"),3),1)&lt;&gt;","),OR(F36&lt;&gt;"DQ"))),"ongeldig",""),"")</f>
        <v/>
      </c>
    </row>
    <row r="37" spans="1:29" x14ac:dyDescent="0.25">
      <c r="B37" s="2">
        <f t="shared" ref="B37:B55" si="12">IF(I37="","",RANK(I37,I$36:I$55))</f>
        <v>2</v>
      </c>
      <c r="C37" s="8" t="s">
        <v>84</v>
      </c>
      <c r="D37" s="9" t="str">
        <f t="shared" ref="D37:D55" si="13">IF(D$2&lt;&gt;"",D$2,"")</f>
        <v>AV Phoenix</v>
      </c>
      <c r="E37" s="14">
        <v>9.8000000000000007</v>
      </c>
      <c r="F37" s="15">
        <v>2.5277777777777777E-3</v>
      </c>
      <c r="G37" s="14">
        <v>20.11</v>
      </c>
      <c r="H37" s="14">
        <v>0.9</v>
      </c>
      <c r="I37" s="2">
        <f t="shared" ref="I37:I55" si="14">IF(SUM(K37:N37)&gt;0,SUM(K37:N37),"")</f>
        <v>1626</v>
      </c>
      <c r="K37" s="17">
        <f>IF(E37="","",IF(OR(E37="NM",E37="DNS",E37="DNF",E37="DQ"),0,IF(INDEX(E$5:E37,1)="60m",IF(INT(15365/IF($D$4="ET",E37,E37+0.24)-1058)&gt;0,INT(15365/IF($D$4="ET",E37,E37+0.24)-1058),0),IF(INDEX(E$5:E37,1)="40m",IF(INT(10834/IF($D$4="ET",E37,E37+0.24)-996)&gt;0,INT(10834/IF($D$4="ET",E37,E37+0.24)-996),0),""))))</f>
        <v>509</v>
      </c>
      <c r="L37" s="17">
        <f>IF(F37="","",IF(OR(F37="NM",F37="DNS",F37="DNF",F37="DQ"),0,IF(INDEX(F$35:F37,1)="1000m",IF(INT(276912/ ((LEFT(O37)*60)+MID(O37,3,2)+(MID(O37,6,2)/IF(VALUE(MID(O37,6,2))&lt;10,IF(VALUE(MID(O37,6,1))=0,100,10),100)))-738.5)&gt;0,INT(276912/ ((LEFT(O37)*60)+MID(O37,3,2)+(MID(O37,6,2)/IF(VALUE(MID(O37,6,2))&lt;10,IF(VALUE(MID(O37,6,1))=0,100,10),100)))-738.5),0),IF(INDEX(F$35:F37,1)="600m",IF(INT(160470.5/ ((LEFT(O37)*60)+MID(O37,3,2)+(MID(O37,6,2)/100))-811.35)&gt;0,INT(160470.5/ ((LEFT(O37)*60)+MID(O37,3,2)+(MID(O37,6,2)/100))-811.35),0),""))))</f>
        <v>529</v>
      </c>
      <c r="M37" s="17">
        <f>IF(G37="","",IF(OR(G37="NM",G37="DNS",G37="DNF",G37="DQ"),0,IF(INDEX(G$35:G37,1)="Kogel",INT((303.73*SQRT(G37))-337.5),IF(INDEX(G$35:G37,1)="Vortex",IF(INT((126*SQRT(G37))-245.5)&gt;0,INT((126*SQRT(G37))-245.5),0),""))))</f>
        <v>319</v>
      </c>
      <c r="N37" s="17">
        <f>IF(H37="","",IF(OR(H37="NM",H37="DNS",H37="DNF",H37="DQ"),0,IF(INDEX(H$35:H37,1)="Hoog",IF(H37&gt;1.35,INT((1977.53*SQRT(H37))-1698.5),INT((H37-0.67)*733.33333+100.7)),IF(INDEX(H$35:H37,1)="Ver",IF(H37&gt;4.41,INT((887.99*SQRT(H37))-1264.5),IF(INT((H37-1.91)*200+100.5)&gt;0,INT((H37-1.91)*200+100.5),0)),""))))</f>
        <v>269</v>
      </c>
      <c r="O37" s="17" t="str">
        <f t="shared" ref="O37:O55" si="15">TEXT(F37,"[m]:ss,00")</f>
        <v>3:38,40</v>
      </c>
      <c r="P37" s="18">
        <f t="shared" ref="P37:P63" si="16">IF(B37="#",ROW(B37),P36)</f>
        <v>35</v>
      </c>
      <c r="AC37" s="16" t="str">
        <f t="shared" si="11"/>
        <v/>
      </c>
    </row>
    <row r="38" spans="1:29" x14ac:dyDescent="0.25">
      <c r="B38" s="2">
        <f t="shared" si="12"/>
        <v>3</v>
      </c>
      <c r="C38" s="8" t="s">
        <v>85</v>
      </c>
      <c r="D38" s="9" t="str">
        <f t="shared" si="13"/>
        <v>AV Phoenix</v>
      </c>
      <c r="E38" s="14">
        <v>10.09</v>
      </c>
      <c r="F38" s="15">
        <v>2.8134259259259258E-3</v>
      </c>
      <c r="G38" s="14">
        <v>16.95</v>
      </c>
      <c r="H38" s="14">
        <v>1.05</v>
      </c>
      <c r="I38" s="2">
        <f t="shared" si="14"/>
        <v>1516</v>
      </c>
      <c r="K38" s="17">
        <f>IF(E38="","",IF(OR(E38="NM",E38="DNS",E38="DNF",E38="DQ"),0,IF(INDEX(E$5:E38,1)="60m",IF(INT(15365/IF($D$4="ET",E38,E38+0.24)-1058)&gt;0,INT(15365/IF($D$4="ET",E38,E38+0.24)-1058),0),IF(INDEX(E$5:E38,1)="40m",IF(INT(10834/IF($D$4="ET",E38,E38+0.24)-996)&gt;0,INT(10834/IF($D$4="ET",E38,E38+0.24)-996),0),""))))</f>
        <v>464</v>
      </c>
      <c r="L38" s="17">
        <f>IF(F38="","",IF(OR(F38="NM",F38="DNS",F38="DNF",F38="DQ"),0,IF(INDEX(F$35:F38,1)="1000m",IF(INT(276912/ ((LEFT(O38)*60)+MID(O38,3,2)+(MID(O38,6,2)/IF(VALUE(MID(O38,6,2))&lt;10,IF(VALUE(MID(O38,6,1))=0,100,10),100)))-738.5)&gt;0,INT(276912/ ((LEFT(O38)*60)+MID(O38,3,2)+(MID(O38,6,2)/IF(VALUE(MID(O38,6,2))&lt;10,IF(VALUE(MID(O38,6,1))=0,100,10),100)))-738.5),0),IF(INDEX(F$35:F38,1)="600m",IF(INT(160470.5/ ((LEFT(O38)*60)+MID(O38,3,2)+(MID(O38,6,2)/100))-811.35)&gt;0,INT(160470.5/ ((LEFT(O38)*60)+MID(O38,3,2)+(MID(O38,6,2)/100))-811.35),0),""))))</f>
        <v>400</v>
      </c>
      <c r="M38" s="17">
        <f>IF(G38="","",IF(OR(G38="NM",G38="DNS",G38="DNF",G38="DQ"),0,IF(INDEX(G$35:G38,1)="Kogel",INT((303.73*SQRT(G38))-337.5),IF(INDEX(G$35:G38,1)="Vortex",IF(INT((126*SQRT(G38))-245.5)&gt;0,INT((126*SQRT(G38))-245.5),0),""))))</f>
        <v>273</v>
      </c>
      <c r="N38" s="17">
        <f>IF(H38="","",IF(OR(H38="NM",H38="DNS",H38="DNF",H38="DQ"),0,IF(INDEX(H$35:H38,1)="Hoog",IF(H38&gt;1.35,INT((1977.53*SQRT(H38))-1698.5),INT((H38-0.67)*733.33333+100.7)),IF(INDEX(H$35:H38,1)="Ver",IF(H38&gt;4.41,INT((887.99*SQRT(H38))-1264.5),IF(INT((H38-1.91)*200+100.5)&gt;0,INT((H38-1.91)*200+100.5),0)),""))))</f>
        <v>379</v>
      </c>
      <c r="O38" s="17" t="str">
        <f t="shared" si="15"/>
        <v>4:03,08</v>
      </c>
      <c r="P38" s="18">
        <f t="shared" si="16"/>
        <v>35</v>
      </c>
      <c r="AC38" s="16" t="str">
        <f t="shared" si="11"/>
        <v/>
      </c>
    </row>
    <row r="39" spans="1:29" x14ac:dyDescent="0.25">
      <c r="B39" s="2">
        <f t="shared" si="12"/>
        <v>6</v>
      </c>
      <c r="C39" s="8" t="s">
        <v>86</v>
      </c>
      <c r="D39" s="9" t="str">
        <f t="shared" si="13"/>
        <v>AV Phoenix</v>
      </c>
      <c r="E39" s="14">
        <v>10.210000000000001</v>
      </c>
      <c r="F39" s="15">
        <v>3.1708333333333332E-3</v>
      </c>
      <c r="G39" s="14"/>
      <c r="H39" s="14">
        <v>0.85</v>
      </c>
      <c r="I39" s="2">
        <f t="shared" si="14"/>
        <v>950</v>
      </c>
      <c r="K39" s="17">
        <f>IF(E39="","",IF(OR(E39="NM",E39="DNS",E39="DNF",E39="DQ"),0,IF(INDEX(E$5:E39,1)="60m",IF(INT(15365/IF($D$4="ET",E39,E39+0.24)-1058)&gt;0,INT(15365/IF($D$4="ET",E39,E39+0.24)-1058),0),IF(INDEX(E$5:E39,1)="40m",IF(INT(10834/IF($D$4="ET",E39,E39+0.24)-996)&gt;0,INT(10834/IF($D$4="ET",E39,E39+0.24)-996),0),""))))</f>
        <v>446</v>
      </c>
      <c r="L39" s="17">
        <f>IF(F39="","",IF(OR(F39="NM",F39="DNS",F39="DNF",F39="DQ"),0,IF(INDEX(F$35:F39,1)="1000m",IF(INT(276912/ ((LEFT(O39)*60)+MID(O39,3,2)+(MID(O39,6,2)/IF(VALUE(MID(O39,6,2))&lt;10,IF(VALUE(MID(O39,6,1))=0,100,10),100)))-738.5)&gt;0,INT(276912/ ((LEFT(O39)*60)+MID(O39,3,2)+(MID(O39,6,2)/IF(VALUE(MID(O39,6,2))&lt;10,IF(VALUE(MID(O39,6,1))=0,100,10),100)))-738.5),0),IF(INDEX(F$35:F39,1)="600m",IF(INT(160470.5/ ((LEFT(O39)*60)+MID(O39,3,2)+(MID(O39,6,2)/100))-811.35)&gt;0,INT(160470.5/ ((LEFT(O39)*60)+MID(O39,3,2)+(MID(O39,6,2)/100))-811.35),0),""))))</f>
        <v>272</v>
      </c>
      <c r="M39" s="17" t="str">
        <f>IF(G39="","",IF(OR(G39="NM",G39="DNS",G39="DNF",G39="DQ"),0,IF(INDEX(G$35:G39,1)="Kogel",INT((303.73*SQRT(G39))-337.5),IF(INDEX(G$35:G39,1)="Vortex",IF(INT((126*SQRT(G39))-245.5)&gt;0,INT((126*SQRT(G39))-245.5),0),""))))</f>
        <v/>
      </c>
      <c r="N39" s="17">
        <f>IF(H39="","",IF(OR(H39="NM",H39="DNS",H39="DNF",H39="DQ"),0,IF(INDEX(H$35:H39,1)="Hoog",IF(H39&gt;1.35,INT((1977.53*SQRT(H39))-1698.5),INT((H39-0.67)*733.33333+100.7)),IF(INDEX(H$35:H39,1)="Ver",IF(H39&gt;4.41,INT((887.99*SQRT(H39))-1264.5),IF(INT((H39-1.91)*200+100.5)&gt;0,INT((H39-1.91)*200+100.5),0)),""))))</f>
        <v>232</v>
      </c>
      <c r="O39" s="17" t="str">
        <f t="shared" si="15"/>
        <v>4:33,96</v>
      </c>
      <c r="P39" s="18">
        <f t="shared" si="16"/>
        <v>35</v>
      </c>
      <c r="AC39" s="16" t="str">
        <f t="shared" si="11"/>
        <v/>
      </c>
    </row>
    <row r="40" spans="1:29" x14ac:dyDescent="0.25">
      <c r="B40" s="2">
        <f t="shared" si="12"/>
        <v>4</v>
      </c>
      <c r="C40" s="8" t="s">
        <v>87</v>
      </c>
      <c r="D40" s="9" t="str">
        <f t="shared" si="13"/>
        <v>AV Phoenix</v>
      </c>
      <c r="E40" s="14">
        <v>10.36</v>
      </c>
      <c r="F40" s="15">
        <v>2.7525462962962963E-3</v>
      </c>
      <c r="G40" s="14"/>
      <c r="H40" s="14">
        <v>1.05</v>
      </c>
      <c r="I40" s="2">
        <f t="shared" si="14"/>
        <v>1229</v>
      </c>
      <c r="K40" s="17">
        <f>IF(E40="","",IF(OR(E40="NM",E40="DNS",E40="DNF",E40="DQ"),0,IF(INDEX(E$5:E40,1)="60m",IF(INT(15365/IF($D$4="ET",E40,E40+0.24)-1058)&gt;0,INT(15365/IF($D$4="ET",E40,E40+0.24)-1058),0),IF(INDEX(E$5:E40,1)="40m",IF(INT(10834/IF($D$4="ET",E40,E40+0.24)-996)&gt;0,INT(10834/IF($D$4="ET",E40,E40+0.24)-996),0),""))))</f>
        <v>425</v>
      </c>
      <c r="L40" s="17">
        <f>IF(F40="","",IF(OR(F40="NM",F40="DNS",F40="DNF",F40="DQ"),0,IF(INDEX(F$35:F40,1)="1000m",IF(INT(276912/ ((LEFT(O40)*60)+MID(O40,3,2)+(MID(O40,6,2)/IF(VALUE(MID(O40,6,2))&lt;10,IF(VALUE(MID(O40,6,1))=0,100,10),100)))-738.5)&gt;0,INT(276912/ ((LEFT(O40)*60)+MID(O40,3,2)+(MID(O40,6,2)/IF(VALUE(MID(O40,6,2))&lt;10,IF(VALUE(MID(O40,6,1))=0,100,10),100)))-738.5),0),IF(INDEX(F$35:F40,1)="600m",IF(INT(160470.5/ ((LEFT(O40)*60)+MID(O40,3,2)+(MID(O40,6,2)/100))-811.35)&gt;0,INT(160470.5/ ((LEFT(O40)*60)+MID(O40,3,2)+(MID(O40,6,2)/100))-811.35),0),""))))</f>
        <v>425</v>
      </c>
      <c r="M40" s="17" t="str">
        <f>IF(G40="","",IF(OR(G40="NM",G40="DNS",G40="DNF",G40="DQ"),0,IF(INDEX(G$35:G40,1)="Kogel",INT((303.73*SQRT(G40))-337.5),IF(INDEX(G$35:G40,1)="Vortex",IF(INT((126*SQRT(G40))-245.5)&gt;0,INT((126*SQRT(G40))-245.5),0),""))))</f>
        <v/>
      </c>
      <c r="N40" s="17">
        <f>IF(H40="","",IF(OR(H40="NM",H40="DNS",H40="DNF",H40="DQ"),0,IF(INDEX(H$35:H40,1)="Hoog",IF(H40&gt;1.35,INT((1977.53*SQRT(H40))-1698.5),INT((H40-0.67)*733.33333+100.7)),IF(INDEX(H$35:H40,1)="Ver",IF(H40&gt;4.41,INT((887.99*SQRT(H40))-1264.5),IF(INT((H40-1.91)*200+100.5)&gt;0,INT((H40-1.91)*200+100.5),0)),""))))</f>
        <v>379</v>
      </c>
      <c r="O40" s="17" t="str">
        <f t="shared" si="15"/>
        <v>3:57,82</v>
      </c>
      <c r="P40" s="18">
        <f t="shared" si="16"/>
        <v>35</v>
      </c>
      <c r="AC40" s="16" t="str">
        <f t="shared" si="11"/>
        <v/>
      </c>
    </row>
    <row r="41" spans="1:29" x14ac:dyDescent="0.25">
      <c r="B41" s="2">
        <f t="shared" si="12"/>
        <v>5</v>
      </c>
      <c r="C41" s="8" t="s">
        <v>89</v>
      </c>
      <c r="D41" s="9" t="str">
        <f t="shared" si="13"/>
        <v>AV Phoenix</v>
      </c>
      <c r="E41" s="14">
        <v>10.94</v>
      </c>
      <c r="F41" s="15">
        <v>3.4186342592592588E-3</v>
      </c>
      <c r="G41" s="14">
        <v>17.68</v>
      </c>
      <c r="H41" s="14">
        <v>0.95</v>
      </c>
      <c r="I41" s="2">
        <f t="shared" si="14"/>
        <v>1135</v>
      </c>
      <c r="K41" s="17">
        <f>IF(E41="","",IF(OR(E41="NM",E41="DNS",E41="DNF",E41="DQ"),0,IF(INDEX(E$5:E41,1)="60m",IF(INT(15365/IF($D$4="ET",E41,E41+0.24)-1058)&gt;0,INT(15365/IF($D$4="ET",E41,E41+0.24)-1058),0),IF(INDEX(E$5:E41,1)="40m",IF(INT(10834/IF($D$4="ET",E41,E41+0.24)-996)&gt;0,INT(10834/IF($D$4="ET",E41,E41+0.24)-996),0),""))))</f>
        <v>346</v>
      </c>
      <c r="L41" s="17">
        <f>IF(F41="","",IF(OR(F41="NM",F41="DNS",F41="DNF",F41="DQ"),0,IF(INDEX(F$35:F41,1)="1000m",IF(INT(276912/ ((LEFT(O41)*60)+MID(O41,3,2)+(MID(O41,6,2)/IF(VALUE(MID(O41,6,2))&lt;10,IF(VALUE(MID(O41,6,1))=0,100,10),100)))-738.5)&gt;0,INT(276912/ ((LEFT(O41)*60)+MID(O41,3,2)+(MID(O41,6,2)/IF(VALUE(MID(O41,6,2))&lt;10,IF(VALUE(MID(O41,6,1))=0,100,10),100)))-738.5),0),IF(INDEX(F$35:F41,1)="600m",IF(INT(160470.5/ ((LEFT(O41)*60)+MID(O41,3,2)+(MID(O41,6,2)/100))-811.35)&gt;0,INT(160470.5/ ((LEFT(O41)*60)+MID(O41,3,2)+(MID(O41,6,2)/100))-811.35),0),""))))</f>
        <v>199</v>
      </c>
      <c r="M41" s="17">
        <f>IF(G41="","",IF(OR(G41="NM",G41="DNS",G41="DNF",G41="DQ"),0,IF(INDEX(G$35:G41,1)="Kogel",INT((303.73*SQRT(G41))-337.5),IF(INDEX(G$35:G41,1)="Vortex",IF(INT((126*SQRT(G41))-245.5)&gt;0,INT((126*SQRT(G41))-245.5),0),""))))</f>
        <v>284</v>
      </c>
      <c r="N41" s="17">
        <f>IF(H41="","",IF(OR(H41="NM",H41="DNS",H41="DNF",H41="DQ"),0,IF(INDEX(H$35:H41,1)="Hoog",IF(H41&gt;1.35,INT((1977.53*SQRT(H41))-1698.5),INT((H41-0.67)*733.33333+100.7)),IF(INDEX(H$35:H41,1)="Ver",IF(H41&gt;4.41,INT((887.99*SQRT(H41))-1264.5),IF(INT((H41-1.91)*200+100.5)&gt;0,INT((H41-1.91)*200+100.5),0)),""))))</f>
        <v>306</v>
      </c>
      <c r="O41" s="17" t="str">
        <f t="shared" si="15"/>
        <v>4:55,37</v>
      </c>
      <c r="P41" s="18">
        <f t="shared" si="16"/>
        <v>35</v>
      </c>
      <c r="AC41" s="16" t="str">
        <f t="shared" si="11"/>
        <v/>
      </c>
    </row>
    <row r="42" spans="1:29" x14ac:dyDescent="0.25">
      <c r="B42" s="2" t="str">
        <f t="shared" si="12"/>
        <v/>
      </c>
      <c r="C42" s="8"/>
      <c r="D42" s="9" t="str">
        <f t="shared" si="13"/>
        <v>AV Phoenix</v>
      </c>
      <c r="E42" s="14"/>
      <c r="F42" s="15"/>
      <c r="G42" s="14"/>
      <c r="H42" s="14"/>
      <c r="I42" s="2" t="str">
        <f t="shared" si="14"/>
        <v/>
      </c>
      <c r="K42" s="17" t="str">
        <f>IF(E42="","",IF(OR(E42="NM",E42="DNS",E42="DNF",E42="DQ"),0,IF(INDEX(E$5:E42,1)="60m",IF(INT(15365/IF($D$4="ET",E42,E42+0.24)-1058)&gt;0,INT(15365/IF($D$4="ET",E42,E42+0.24)-1058),0),IF(INDEX(E$5:E42,1)="40m",IF(INT(10834/IF($D$4="ET",E42,E42+0.24)-996)&gt;0,INT(10834/IF($D$4="ET",E42,E42+0.24)-996),0),""))))</f>
        <v/>
      </c>
      <c r="L42" s="17" t="str">
        <f>IF(F42="","",IF(OR(F42="NM",F42="DNS",F42="DNF",F42="DQ"),0,IF(INDEX(F$35:F42,1)="1000m",IF(INT(276912/ ((LEFT(O42)*60)+MID(O42,3,2)+(MID(O42,6,2)/IF(VALUE(MID(O42,6,2))&lt;10,IF(VALUE(MID(O42,6,1))=0,100,10),100)))-738.5)&gt;0,INT(276912/ ((LEFT(O42)*60)+MID(O42,3,2)+(MID(O42,6,2)/IF(VALUE(MID(O42,6,2))&lt;10,IF(VALUE(MID(O42,6,1))=0,100,10),100)))-738.5),0),IF(INDEX(F$35:F42,1)="600m",IF(INT(160470.5/ ((LEFT(O42)*60)+MID(O42,3,2)+(MID(O42,6,2)/100))-811.35)&gt;0,INT(160470.5/ ((LEFT(O42)*60)+MID(O42,3,2)+(MID(O42,6,2)/100))-811.35),0),""))))</f>
        <v/>
      </c>
      <c r="M42" s="17" t="str">
        <f>IF(G42="","",IF(OR(G42="NM",G42="DNS",G42="DNF",G42="DQ"),0,IF(INDEX(G$35:G42,1)="Kogel",INT((303.73*SQRT(G42))-337.5),IF(INDEX(G$35:G42,1)="Vortex",IF(INT((126*SQRT(G42))-245.5)&gt;0,INT((126*SQRT(G42))-245.5),0),""))))</f>
        <v/>
      </c>
      <c r="N42" s="17" t="str">
        <f>IF(H42="","",IF(OR(H42="NM",H42="DNS",H42="DNF",H42="DQ"),0,IF(INDEX(H$35:H42,1)="Hoog",IF(H42&gt;1.35,INT((1977.53*SQRT(H42))-1698.5),INT((H42-0.67)*733.33333+100.7)),IF(INDEX(H$35:H42,1)="Ver",IF(H42&gt;4.41,INT((887.99*SQRT(H42))-1264.5),IF(INT((H42-1.91)*200+100.5)&gt;0,INT((H42-1.91)*200+100.5),0)),""))))</f>
        <v/>
      </c>
      <c r="O42" s="17" t="str">
        <f t="shared" si="15"/>
        <v>0:00,00</v>
      </c>
      <c r="P42" s="18">
        <f t="shared" si="16"/>
        <v>35</v>
      </c>
      <c r="AC42" s="16" t="str">
        <f t="shared" si="11"/>
        <v/>
      </c>
    </row>
    <row r="43" spans="1:29" x14ac:dyDescent="0.25">
      <c r="B43" s="2" t="str">
        <f t="shared" si="12"/>
        <v/>
      </c>
      <c r="C43" s="8"/>
      <c r="D43" s="9" t="str">
        <f t="shared" si="13"/>
        <v>AV Phoenix</v>
      </c>
      <c r="E43" s="14"/>
      <c r="F43" s="15"/>
      <c r="G43" s="14"/>
      <c r="H43" s="14"/>
      <c r="I43" s="2" t="str">
        <f t="shared" si="14"/>
        <v/>
      </c>
      <c r="K43" s="17" t="str">
        <f>IF(E43="","",IF(OR(E43="NM",E43="DNS",E43="DNF",E43="DQ"),0,IF(INDEX(E$5:E43,1)="60m",IF(INT(15365/IF($D$4="ET",E43,E43+0.24)-1058)&gt;0,INT(15365/IF($D$4="ET",E43,E43+0.24)-1058),0),IF(INDEX(E$5:E43,1)="40m",IF(INT(10834/IF($D$4="ET",E43,E43+0.24)-996)&gt;0,INT(10834/IF($D$4="ET",E43,E43+0.24)-996),0),""))))</f>
        <v/>
      </c>
      <c r="L43" s="17" t="str">
        <f>IF(F43="","",IF(OR(F43="NM",F43="DNS",F43="DNF",F43="DQ"),0,IF(INDEX(F$35:F43,1)="1000m",IF(INT(276912/ ((LEFT(O43)*60)+MID(O43,3,2)+(MID(O43,6,2)/IF(VALUE(MID(O43,6,2))&lt;10,IF(VALUE(MID(O43,6,1))=0,100,10),100)))-738.5)&gt;0,INT(276912/ ((LEFT(O43)*60)+MID(O43,3,2)+(MID(O43,6,2)/IF(VALUE(MID(O43,6,2))&lt;10,IF(VALUE(MID(O43,6,1))=0,100,10),100)))-738.5),0),IF(INDEX(F$35:F43,1)="600m",IF(INT(160470.5/ ((LEFT(O43)*60)+MID(O43,3,2)+(MID(O43,6,2)/100))-811.35)&gt;0,INT(160470.5/ ((LEFT(O43)*60)+MID(O43,3,2)+(MID(O43,6,2)/100))-811.35),0),""))))</f>
        <v/>
      </c>
      <c r="M43" s="17" t="str">
        <f>IF(G43="","",IF(OR(G43="NM",G43="DNS",G43="DNF",G43="DQ"),0,IF(INDEX(G$35:G43,1)="Kogel",INT((303.73*SQRT(G43))-337.5),IF(INDEX(G$35:G43,1)="Vortex",IF(INT((126*SQRT(G43))-245.5)&gt;0,INT((126*SQRT(G43))-245.5),0),""))))</f>
        <v/>
      </c>
      <c r="N43" s="17" t="str">
        <f>IF(H43="","",IF(OR(H43="NM",H43="DNS",H43="DNF",H43="DQ"),0,IF(INDEX(H$35:H43,1)="Hoog",IF(H43&gt;1.35,INT((1977.53*SQRT(H43))-1698.5),INT((H43-0.67)*733.33333+100.7)),IF(INDEX(H$35:H43,1)="Ver",IF(H43&gt;4.41,INT((887.99*SQRT(H43))-1264.5),IF(INT((H43-1.91)*200+100.5)&gt;0,INT((H43-1.91)*200+100.5),0)),""))))</f>
        <v/>
      </c>
      <c r="O43" s="17" t="str">
        <f t="shared" si="15"/>
        <v>0:00,00</v>
      </c>
      <c r="P43" s="18">
        <f t="shared" si="16"/>
        <v>35</v>
      </c>
      <c r="AC43" s="16" t="str">
        <f t="shared" si="11"/>
        <v/>
      </c>
    </row>
    <row r="44" spans="1:29" x14ac:dyDescent="0.25">
      <c r="B44" s="2" t="str">
        <f t="shared" si="12"/>
        <v/>
      </c>
      <c r="C44" s="8"/>
      <c r="D44" s="9" t="str">
        <f t="shared" si="13"/>
        <v>AV Phoenix</v>
      </c>
      <c r="E44" s="14"/>
      <c r="F44" s="15"/>
      <c r="G44" s="14"/>
      <c r="H44" s="14"/>
      <c r="I44" s="2" t="str">
        <f t="shared" si="14"/>
        <v/>
      </c>
      <c r="K44" s="17" t="str">
        <f>IF(E44="","",IF(OR(E44="NM",E44="DNS",E44="DNF",E44="DQ"),0,IF(INDEX(E$5:E44,1)="60m",IF(INT(15365/IF($D$4="ET",E44,E44+0.24)-1058)&gt;0,INT(15365/IF($D$4="ET",E44,E44+0.24)-1058),0),IF(INDEX(E$5:E44,1)="40m",IF(INT(10834/IF($D$4="ET",E44,E44+0.24)-996)&gt;0,INT(10834/IF($D$4="ET",E44,E44+0.24)-996),0),""))))</f>
        <v/>
      </c>
      <c r="L44" s="17" t="str">
        <f>IF(F44="","",IF(OR(F44="NM",F44="DNS",F44="DNF",F44="DQ"),0,IF(INDEX(F$35:F44,1)="1000m",IF(INT(276912/ ((LEFT(O44)*60)+MID(O44,3,2)+(MID(O44,6,2)/IF(VALUE(MID(O44,6,2))&lt;10,IF(VALUE(MID(O44,6,1))=0,100,10),100)))-738.5)&gt;0,INT(276912/ ((LEFT(O44)*60)+MID(O44,3,2)+(MID(O44,6,2)/IF(VALUE(MID(O44,6,2))&lt;10,IF(VALUE(MID(O44,6,1))=0,100,10),100)))-738.5),0),IF(INDEX(F$35:F44,1)="600m",IF(INT(160470.5/ ((LEFT(O44)*60)+MID(O44,3,2)+(MID(O44,6,2)/100))-811.35)&gt;0,INT(160470.5/ ((LEFT(O44)*60)+MID(O44,3,2)+(MID(O44,6,2)/100))-811.35),0),""))))</f>
        <v/>
      </c>
      <c r="M44" s="17" t="str">
        <f>IF(G44="","",IF(OR(G44="NM",G44="DNS",G44="DNF",G44="DQ"),0,IF(INDEX(G$35:G44,1)="Kogel",INT((303.73*SQRT(G44))-337.5),IF(INDEX(G$35:G44,1)="Vortex",IF(INT((126*SQRT(G44))-245.5)&gt;0,INT((126*SQRT(G44))-245.5),0),""))))</f>
        <v/>
      </c>
      <c r="N44" s="17" t="str">
        <f>IF(H44="","",IF(OR(H44="NM",H44="DNS",H44="DNF",H44="DQ"),0,IF(INDEX(H$35:H44,1)="Hoog",IF(H44&gt;1.35,INT((1977.53*SQRT(H44))-1698.5),INT((H44-0.67)*733.33333+100.7)),IF(INDEX(H$35:H44,1)="Ver",IF(H44&gt;4.41,INT((887.99*SQRT(H44))-1264.5),IF(INT((H44-1.91)*200+100.5)&gt;0,INT((H44-1.91)*200+100.5),0)),""))))</f>
        <v/>
      </c>
      <c r="O44" s="17" t="str">
        <f t="shared" si="15"/>
        <v>0:00,00</v>
      </c>
      <c r="P44" s="18">
        <f t="shared" si="16"/>
        <v>35</v>
      </c>
      <c r="AC44" s="16" t="str">
        <f t="shared" si="11"/>
        <v/>
      </c>
    </row>
    <row r="45" spans="1:29" x14ac:dyDescent="0.25">
      <c r="B45" s="2" t="str">
        <f t="shared" si="12"/>
        <v/>
      </c>
      <c r="C45" s="8"/>
      <c r="D45" s="9" t="str">
        <f t="shared" si="13"/>
        <v>AV Phoenix</v>
      </c>
      <c r="E45" s="14"/>
      <c r="F45" s="15"/>
      <c r="G45" s="14"/>
      <c r="H45" s="14"/>
      <c r="I45" s="2" t="str">
        <f t="shared" si="14"/>
        <v/>
      </c>
      <c r="K45" s="17" t="str">
        <f>IF(E45="","",IF(OR(E45="NM",E45="DNS",E45="DNF",E45="DQ"),0,IF(INDEX(E$5:E45,1)="60m",IF(INT(15365/IF($D$4="ET",E45,E45+0.24)-1058)&gt;0,INT(15365/IF($D$4="ET",E45,E45+0.24)-1058),0),IF(INDEX(E$5:E45,1)="40m",IF(INT(10834/IF($D$4="ET",E45,E45+0.24)-996)&gt;0,INT(10834/IF($D$4="ET",E45,E45+0.24)-996),0),""))))</f>
        <v/>
      </c>
      <c r="L45" s="17" t="str">
        <f>IF(F45="","",IF(OR(F45="NM",F45="DNS",F45="DNF",F45="DQ"),0,IF(INDEX(F$35:F45,1)="1000m",IF(INT(276912/ ((LEFT(O45)*60)+MID(O45,3,2)+(MID(O45,6,2)/IF(VALUE(MID(O45,6,2))&lt;10,IF(VALUE(MID(O45,6,1))=0,100,10),100)))-738.5)&gt;0,INT(276912/ ((LEFT(O45)*60)+MID(O45,3,2)+(MID(O45,6,2)/IF(VALUE(MID(O45,6,2))&lt;10,IF(VALUE(MID(O45,6,1))=0,100,10),100)))-738.5),0),IF(INDEX(F$35:F45,1)="600m",IF(INT(160470.5/ ((LEFT(O45)*60)+MID(O45,3,2)+(MID(O45,6,2)/100))-811.35)&gt;0,INT(160470.5/ ((LEFT(O45)*60)+MID(O45,3,2)+(MID(O45,6,2)/100))-811.35),0),""))))</f>
        <v/>
      </c>
      <c r="M45" s="17" t="str">
        <f>IF(G45="","",IF(OR(G45="NM",G45="DNS",G45="DNF",G45="DQ"),0,IF(INDEX(G$35:G45,1)="Kogel",INT((303.73*SQRT(G45))-337.5),IF(INDEX(G$35:G45,1)="Vortex",IF(INT((126*SQRT(G45))-245.5)&gt;0,INT((126*SQRT(G45))-245.5),0),""))))</f>
        <v/>
      </c>
      <c r="N45" s="17" t="str">
        <f>IF(H45="","",IF(OR(H45="NM",H45="DNS",H45="DNF",H45="DQ"),0,IF(INDEX(H$35:H45,1)="Hoog",IF(H45&gt;1.35,INT((1977.53*SQRT(H45))-1698.5),INT((H45-0.67)*733.33333+100.7)),IF(INDEX(H$35:H45,1)="Ver",IF(H45&gt;4.41,INT((887.99*SQRT(H45))-1264.5),IF(INT((H45-1.91)*200+100.5)&gt;0,INT((H45-1.91)*200+100.5),0)),""))))</f>
        <v/>
      </c>
      <c r="O45" s="17" t="str">
        <f t="shared" si="15"/>
        <v>0:00,00</v>
      </c>
      <c r="P45" s="18">
        <f t="shared" si="16"/>
        <v>35</v>
      </c>
      <c r="AC45" s="16" t="str">
        <f t="shared" si="11"/>
        <v/>
      </c>
    </row>
    <row r="46" spans="1:29" x14ac:dyDescent="0.25">
      <c r="B46" s="2" t="str">
        <f t="shared" si="12"/>
        <v/>
      </c>
      <c r="C46" s="8"/>
      <c r="D46" s="9" t="str">
        <f t="shared" si="13"/>
        <v>AV Phoenix</v>
      </c>
      <c r="E46" s="14"/>
      <c r="F46" s="15"/>
      <c r="G46" s="14"/>
      <c r="H46" s="14"/>
      <c r="I46" s="2" t="str">
        <f t="shared" si="14"/>
        <v/>
      </c>
      <c r="K46" s="17" t="str">
        <f>IF(E46="","",IF(OR(E46="NM",E46="DNS",E46="DNF",E46="DQ"),0,IF(INDEX(E$5:E46,1)="60m",IF(INT(15365/IF($D$4="ET",E46,E46+0.24)-1058)&gt;0,INT(15365/IF($D$4="ET",E46,E46+0.24)-1058),0),IF(INDEX(E$5:E46,1)="40m",IF(INT(10834/IF($D$4="ET",E46,E46+0.24)-996)&gt;0,INT(10834/IF($D$4="ET",E46,E46+0.24)-996),0),""))))</f>
        <v/>
      </c>
      <c r="L46" s="17" t="str">
        <f>IF(F46="","",IF(OR(F46="NM",F46="DNS",F46="DNF",F46="DQ"),0,IF(INDEX(F$35:F46,1)="1000m",IF(INT(276912/ ((LEFT(O46)*60)+MID(O46,3,2)+(MID(O46,6,2)/IF(VALUE(MID(O46,6,2))&lt;10,IF(VALUE(MID(O46,6,1))=0,100,10),100)))-738.5)&gt;0,INT(276912/ ((LEFT(O46)*60)+MID(O46,3,2)+(MID(O46,6,2)/IF(VALUE(MID(O46,6,2))&lt;10,IF(VALUE(MID(O46,6,1))=0,100,10),100)))-738.5),0),IF(INDEX(F$35:F46,1)="600m",IF(INT(160470.5/ ((LEFT(O46)*60)+MID(O46,3,2)+(MID(O46,6,2)/100))-811.35)&gt;0,INT(160470.5/ ((LEFT(O46)*60)+MID(O46,3,2)+(MID(O46,6,2)/100))-811.35),0),""))))</f>
        <v/>
      </c>
      <c r="M46" s="17" t="str">
        <f>IF(G46="","",IF(OR(G46="NM",G46="DNS",G46="DNF",G46="DQ"),0,IF(INDEX(G$35:G46,1)="Kogel",INT((303.73*SQRT(G46))-337.5),IF(INDEX(G$35:G46,1)="Vortex",IF(INT((126*SQRT(G46))-245.5)&gt;0,INT((126*SQRT(G46))-245.5),0),""))))</f>
        <v/>
      </c>
      <c r="N46" s="17" t="str">
        <f>IF(H46="","",IF(OR(H46="NM",H46="DNS",H46="DNF",H46="DQ"),0,IF(INDEX(H$35:H46,1)="Hoog",IF(H46&gt;1.35,INT((1977.53*SQRT(H46))-1698.5),INT((H46-0.67)*733.33333+100.7)),IF(INDEX(H$35:H46,1)="Ver",IF(H46&gt;4.41,INT((887.99*SQRT(H46))-1264.5),IF(INT((H46-1.91)*200+100.5)&gt;0,INT((H46-1.91)*200+100.5),0)),""))))</f>
        <v/>
      </c>
      <c r="O46" s="17" t="str">
        <f t="shared" si="15"/>
        <v>0:00,00</v>
      </c>
      <c r="P46" s="18">
        <f t="shared" si="16"/>
        <v>35</v>
      </c>
      <c r="AC46" s="16" t="str">
        <f t="shared" si="11"/>
        <v/>
      </c>
    </row>
    <row r="47" spans="1:29" x14ac:dyDescent="0.25">
      <c r="B47" s="2" t="str">
        <f t="shared" si="12"/>
        <v/>
      </c>
      <c r="C47" s="8"/>
      <c r="D47" s="9" t="str">
        <f t="shared" si="13"/>
        <v>AV Phoenix</v>
      </c>
      <c r="E47" s="14"/>
      <c r="F47" s="15"/>
      <c r="G47" s="14"/>
      <c r="H47" s="14"/>
      <c r="I47" s="2" t="str">
        <f t="shared" si="14"/>
        <v/>
      </c>
      <c r="K47" s="17" t="str">
        <f>IF(E47="","",IF(OR(E47="NM",E47="DNS",E47="DNF",E47="DQ"),0,IF(INDEX(E$5:E47,1)="60m",IF(INT(15365/IF($D$4="ET",E47,E47+0.24)-1058)&gt;0,INT(15365/IF($D$4="ET",E47,E47+0.24)-1058),0),IF(INDEX(E$5:E47,1)="40m",IF(INT(10834/IF($D$4="ET",E47,E47+0.24)-996)&gt;0,INT(10834/IF($D$4="ET",E47,E47+0.24)-996),0),""))))</f>
        <v/>
      </c>
      <c r="L47" s="17" t="str">
        <f>IF(F47="","",IF(OR(F47="NM",F47="DNS",F47="DNF",F47="DQ"),0,IF(INDEX(F$35:F47,1)="1000m",IF(INT(276912/ ((LEFT(O47)*60)+MID(O47,3,2)+(MID(O47,6,2)/IF(VALUE(MID(O47,6,2))&lt;10,IF(VALUE(MID(O47,6,1))=0,100,10),100)))-738.5)&gt;0,INT(276912/ ((LEFT(O47)*60)+MID(O47,3,2)+(MID(O47,6,2)/IF(VALUE(MID(O47,6,2))&lt;10,IF(VALUE(MID(O47,6,1))=0,100,10),100)))-738.5),0),IF(INDEX(F$35:F47,1)="600m",IF(INT(160470.5/ ((LEFT(O47)*60)+MID(O47,3,2)+(MID(O47,6,2)/100))-811.35)&gt;0,INT(160470.5/ ((LEFT(O47)*60)+MID(O47,3,2)+(MID(O47,6,2)/100))-811.35),0),""))))</f>
        <v/>
      </c>
      <c r="M47" s="17" t="str">
        <f>IF(G47="","",IF(OR(G47="NM",G47="DNS",G47="DNF",G47="DQ"),0,IF(INDEX(G$35:G47,1)="Kogel",INT((303.73*SQRT(G47))-337.5),IF(INDEX(G$35:G47,1)="Vortex",IF(INT((126*SQRT(G47))-245.5)&gt;0,INT((126*SQRT(G47))-245.5),0),""))))</f>
        <v/>
      </c>
      <c r="N47" s="17" t="str">
        <f>IF(H47="","",IF(OR(H47="NM",H47="DNS",H47="DNF",H47="DQ"),0,IF(INDEX(H$35:H47,1)="Hoog",IF(H47&gt;1.35,INT((1977.53*SQRT(H47))-1698.5),INT((H47-0.67)*733.33333+100.7)),IF(INDEX(H$35:H47,1)="Ver",IF(H47&gt;4.41,INT((887.99*SQRT(H47))-1264.5),IF(INT((H47-1.91)*200+100.5)&gt;0,INT((H47-1.91)*200+100.5),0)),""))))</f>
        <v/>
      </c>
      <c r="O47" s="17" t="str">
        <f t="shared" si="15"/>
        <v>0:00,00</v>
      </c>
      <c r="P47" s="18">
        <f t="shared" si="16"/>
        <v>35</v>
      </c>
      <c r="AC47" s="16" t="str">
        <f t="shared" si="11"/>
        <v/>
      </c>
    </row>
    <row r="48" spans="1:29" x14ac:dyDescent="0.25">
      <c r="B48" s="2" t="str">
        <f t="shared" si="12"/>
        <v/>
      </c>
      <c r="C48" s="8"/>
      <c r="D48" s="9" t="str">
        <f t="shared" si="13"/>
        <v>AV Phoenix</v>
      </c>
      <c r="E48" s="14"/>
      <c r="F48" s="15"/>
      <c r="G48" s="14"/>
      <c r="H48" s="14"/>
      <c r="I48" s="2" t="str">
        <f t="shared" si="14"/>
        <v/>
      </c>
      <c r="K48" s="17" t="str">
        <f>IF(E48="","",IF(OR(E48="NM",E48="DNS",E48="DNF",E48="DQ"),0,IF(INDEX(E$5:E48,1)="60m",IF(INT(15365/IF($D$4="ET",E48,E48+0.24)-1058)&gt;0,INT(15365/IF($D$4="ET",E48,E48+0.24)-1058),0),IF(INDEX(E$5:E48,1)="40m",IF(INT(10834/IF($D$4="ET",E48,E48+0.24)-996)&gt;0,INT(10834/IF($D$4="ET",E48,E48+0.24)-996),0),""))))</f>
        <v/>
      </c>
      <c r="L48" s="17" t="str">
        <f>IF(F48="","",IF(OR(F48="NM",F48="DNS",F48="DNF",F48="DQ"),0,IF(INDEX(F$35:F48,1)="1000m",IF(INT(276912/ ((LEFT(O48)*60)+MID(O48,3,2)+(MID(O48,6,2)/IF(VALUE(MID(O48,6,2))&lt;10,IF(VALUE(MID(O48,6,1))=0,100,10),100)))-738.5)&gt;0,INT(276912/ ((LEFT(O48)*60)+MID(O48,3,2)+(MID(O48,6,2)/IF(VALUE(MID(O48,6,2))&lt;10,IF(VALUE(MID(O48,6,1))=0,100,10),100)))-738.5),0),IF(INDEX(F$35:F48,1)="600m",IF(INT(160470.5/ ((LEFT(O48)*60)+MID(O48,3,2)+(MID(O48,6,2)/100))-811.35)&gt;0,INT(160470.5/ ((LEFT(O48)*60)+MID(O48,3,2)+(MID(O48,6,2)/100))-811.35),0),""))))</f>
        <v/>
      </c>
      <c r="M48" s="17" t="str">
        <f>IF(G48="","",IF(OR(G48="NM",G48="DNS",G48="DNF",G48="DQ"),0,IF(INDEX(G$35:G48,1)="Kogel",INT((303.73*SQRT(G48))-337.5),IF(INDEX(G$35:G48,1)="Vortex",IF(INT((126*SQRT(G48))-245.5)&gt;0,INT((126*SQRT(G48))-245.5),0),""))))</f>
        <v/>
      </c>
      <c r="N48" s="17" t="str">
        <f>IF(H48="","",IF(OR(H48="NM",H48="DNS",H48="DNF",H48="DQ"),0,IF(INDEX(H$35:H48,1)="Hoog",IF(H48&gt;1.35,INT((1977.53*SQRT(H48))-1698.5),INT((H48-0.67)*733.33333+100.7)),IF(INDEX(H$35:H48,1)="Ver",IF(H48&gt;4.41,INT((887.99*SQRT(H48))-1264.5),IF(INT((H48-1.91)*200+100.5)&gt;0,INT((H48-1.91)*200+100.5),0)),""))))</f>
        <v/>
      </c>
      <c r="O48" s="17" t="str">
        <f t="shared" si="15"/>
        <v>0:00,00</v>
      </c>
      <c r="P48" s="18">
        <f t="shared" si="16"/>
        <v>35</v>
      </c>
      <c r="AC48" s="16" t="str">
        <f t="shared" si="11"/>
        <v/>
      </c>
    </row>
    <row r="49" spans="1:29" x14ac:dyDescent="0.25">
      <c r="B49" s="2" t="str">
        <f t="shared" si="12"/>
        <v/>
      </c>
      <c r="C49" s="8"/>
      <c r="D49" s="9" t="str">
        <f t="shared" si="13"/>
        <v>AV Phoenix</v>
      </c>
      <c r="E49" s="14"/>
      <c r="F49" s="15"/>
      <c r="G49" s="14"/>
      <c r="H49" s="14"/>
      <c r="I49" s="2" t="str">
        <f t="shared" si="14"/>
        <v/>
      </c>
      <c r="K49" s="17" t="str">
        <f>IF(E49="","",IF(OR(E49="NM",E49="DNS",E49="DNF",E49="DQ"),0,IF(INDEX(E$5:E49,1)="60m",IF(INT(15365/IF($D$4="ET",E49,E49+0.24)-1058)&gt;0,INT(15365/IF($D$4="ET",E49,E49+0.24)-1058),0),IF(INDEX(E$5:E49,1)="40m",IF(INT(10834/IF($D$4="ET",E49,E49+0.24)-996)&gt;0,INT(10834/IF($D$4="ET",E49,E49+0.24)-996),0),""))))</f>
        <v/>
      </c>
      <c r="L49" s="17" t="str">
        <f>IF(F49="","",IF(OR(F49="NM",F49="DNS",F49="DNF",F49="DQ"),0,IF(INDEX(F$35:F49,1)="1000m",IF(INT(276912/ ((LEFT(O49)*60)+MID(O49,3,2)+(MID(O49,6,2)/IF(VALUE(MID(O49,6,2))&lt;10,IF(VALUE(MID(O49,6,1))=0,100,10),100)))-738.5)&gt;0,INT(276912/ ((LEFT(O49)*60)+MID(O49,3,2)+(MID(O49,6,2)/IF(VALUE(MID(O49,6,2))&lt;10,IF(VALUE(MID(O49,6,1))=0,100,10),100)))-738.5),0),IF(INDEX(F$35:F49,1)="600m",IF(INT(160470.5/ ((LEFT(O49)*60)+MID(O49,3,2)+(MID(O49,6,2)/100))-811.35)&gt;0,INT(160470.5/ ((LEFT(O49)*60)+MID(O49,3,2)+(MID(O49,6,2)/100))-811.35),0),""))))</f>
        <v/>
      </c>
      <c r="M49" s="17" t="str">
        <f>IF(G49="","",IF(OR(G49="NM",G49="DNS",G49="DNF",G49="DQ"),0,IF(INDEX(G$35:G49,1)="Kogel",INT((303.73*SQRT(G49))-337.5),IF(INDEX(G$35:G49,1)="Vortex",IF(INT((126*SQRT(G49))-245.5)&gt;0,INT((126*SQRT(G49))-245.5),0),""))))</f>
        <v/>
      </c>
      <c r="N49" s="17" t="str">
        <f>IF(H49="","",IF(OR(H49="NM",H49="DNS",H49="DNF",H49="DQ"),0,IF(INDEX(H$35:H49,1)="Hoog",IF(H49&gt;1.35,INT((1977.53*SQRT(H49))-1698.5),INT((H49-0.67)*733.33333+100.7)),IF(INDEX(H$35:H49,1)="Ver",IF(H49&gt;4.41,INT((887.99*SQRT(H49))-1264.5),IF(INT((H49-1.91)*200+100.5)&gt;0,INT((H49-1.91)*200+100.5),0)),""))))</f>
        <v/>
      </c>
      <c r="O49" s="17" t="str">
        <f t="shared" si="15"/>
        <v>0:00,00</v>
      </c>
      <c r="P49" s="18">
        <f t="shared" si="16"/>
        <v>35</v>
      </c>
      <c r="AC49" s="16" t="str">
        <f t="shared" si="11"/>
        <v/>
      </c>
    </row>
    <row r="50" spans="1:29" x14ac:dyDescent="0.25">
      <c r="B50" s="2" t="str">
        <f t="shared" si="12"/>
        <v/>
      </c>
      <c r="C50" s="8"/>
      <c r="D50" s="9" t="str">
        <f t="shared" si="13"/>
        <v>AV Phoenix</v>
      </c>
      <c r="E50" s="14"/>
      <c r="F50" s="15"/>
      <c r="G50" s="14"/>
      <c r="H50" s="14"/>
      <c r="I50" s="2" t="str">
        <f t="shared" si="14"/>
        <v/>
      </c>
      <c r="K50" s="17" t="str">
        <f>IF(E50="","",IF(OR(E50="NM",E50="DNS",E50="DNF",E50="DQ"),0,IF(INDEX(E$5:E50,1)="60m",IF(INT(15365/IF($D$4="ET",E50,E50+0.24)-1058)&gt;0,INT(15365/IF($D$4="ET",E50,E50+0.24)-1058),0),IF(INDEX(E$5:E50,1)="40m",IF(INT(10834/IF($D$4="ET",E50,E50+0.24)-996)&gt;0,INT(10834/IF($D$4="ET",E50,E50+0.24)-996),0),""))))</f>
        <v/>
      </c>
      <c r="L50" s="17" t="str">
        <f>IF(F50="","",IF(OR(F50="NM",F50="DNS",F50="DNF",F50="DQ"),0,IF(INDEX(F$35:F50,1)="1000m",IF(INT(276912/ ((LEFT(O50)*60)+MID(O50,3,2)+(MID(O50,6,2)/IF(VALUE(MID(O50,6,2))&lt;10,IF(VALUE(MID(O50,6,1))=0,100,10),100)))-738.5)&gt;0,INT(276912/ ((LEFT(O50)*60)+MID(O50,3,2)+(MID(O50,6,2)/IF(VALUE(MID(O50,6,2))&lt;10,IF(VALUE(MID(O50,6,1))=0,100,10),100)))-738.5),0),IF(INDEX(F$35:F50,1)="600m",IF(INT(160470.5/ ((LEFT(O50)*60)+MID(O50,3,2)+(MID(O50,6,2)/100))-811.35)&gt;0,INT(160470.5/ ((LEFT(O50)*60)+MID(O50,3,2)+(MID(O50,6,2)/100))-811.35),0),""))))</f>
        <v/>
      </c>
      <c r="M50" s="17" t="str">
        <f>IF(G50="","",IF(OR(G50="NM",G50="DNS",G50="DNF",G50="DQ"),0,IF(INDEX(G$35:G50,1)="Kogel",INT((303.73*SQRT(G50))-337.5),IF(INDEX(G$35:G50,1)="Vortex",IF(INT((126*SQRT(G50))-245.5)&gt;0,INT((126*SQRT(G50))-245.5),0),""))))</f>
        <v/>
      </c>
      <c r="N50" s="17" t="str">
        <f>IF(H50="","",IF(OR(H50="NM",H50="DNS",H50="DNF",H50="DQ"),0,IF(INDEX(H$35:H50,1)="Hoog",IF(H50&gt;1.35,INT((1977.53*SQRT(H50))-1698.5),INT((H50-0.67)*733.33333+100.7)),IF(INDEX(H$35:H50,1)="Ver",IF(H50&gt;4.41,INT((887.99*SQRT(H50))-1264.5),IF(INT((H50-1.91)*200+100.5)&gt;0,INT((H50-1.91)*200+100.5),0)),""))))</f>
        <v/>
      </c>
      <c r="O50" s="17" t="str">
        <f t="shared" si="15"/>
        <v>0:00,00</v>
      </c>
      <c r="P50" s="18">
        <f t="shared" si="16"/>
        <v>35</v>
      </c>
      <c r="AC50" s="16" t="str">
        <f t="shared" si="11"/>
        <v/>
      </c>
    </row>
    <row r="51" spans="1:29" x14ac:dyDescent="0.25">
      <c r="B51" s="2" t="str">
        <f t="shared" si="12"/>
        <v/>
      </c>
      <c r="C51" s="8"/>
      <c r="D51" s="9" t="str">
        <f t="shared" si="13"/>
        <v>AV Phoenix</v>
      </c>
      <c r="E51" s="14"/>
      <c r="F51" s="15"/>
      <c r="G51" s="14"/>
      <c r="H51" s="14"/>
      <c r="I51" s="2" t="str">
        <f t="shared" si="14"/>
        <v/>
      </c>
      <c r="K51" s="17" t="str">
        <f>IF(E51="","",IF(OR(E51="NM",E51="DNS",E51="DNF",E51="DQ"),0,IF(INDEX(E$5:E51,1)="60m",IF(INT(15365/IF($D$4="ET",E51,E51+0.24)-1058)&gt;0,INT(15365/IF($D$4="ET",E51,E51+0.24)-1058),0),IF(INDEX(E$5:E51,1)="40m",IF(INT(10834/IF($D$4="ET",E51,E51+0.24)-996)&gt;0,INT(10834/IF($D$4="ET",E51,E51+0.24)-996),0),""))))</f>
        <v/>
      </c>
      <c r="L51" s="17" t="str">
        <f>IF(F51="","",IF(OR(F51="NM",F51="DNS",F51="DNF",F51="DQ"),0,IF(INDEX(F$35:F51,1)="1000m",IF(INT(276912/ ((LEFT(O51)*60)+MID(O51,3,2)+(MID(O51,6,2)/IF(VALUE(MID(O51,6,2))&lt;10,IF(VALUE(MID(O51,6,1))=0,100,10),100)))-738.5)&gt;0,INT(276912/ ((LEFT(O51)*60)+MID(O51,3,2)+(MID(O51,6,2)/IF(VALUE(MID(O51,6,2))&lt;10,IF(VALUE(MID(O51,6,1))=0,100,10),100)))-738.5),0),IF(INDEX(F$35:F51,1)="600m",IF(INT(160470.5/ ((LEFT(O51)*60)+MID(O51,3,2)+(MID(O51,6,2)/100))-811.35)&gt;0,INT(160470.5/ ((LEFT(O51)*60)+MID(O51,3,2)+(MID(O51,6,2)/100))-811.35),0),""))))</f>
        <v/>
      </c>
      <c r="M51" s="17" t="str">
        <f>IF(G51="","",IF(OR(G51="NM",G51="DNS",G51="DNF",G51="DQ"),0,IF(INDEX(G$35:G51,1)="Kogel",INT((303.73*SQRT(G51))-337.5),IF(INDEX(G$35:G51,1)="Vortex",IF(INT((126*SQRT(G51))-245.5)&gt;0,INT((126*SQRT(G51))-245.5),0),""))))</f>
        <v/>
      </c>
      <c r="N51" s="17" t="str">
        <f>IF(H51="","",IF(OR(H51="NM",H51="DNS",H51="DNF",H51="DQ"),0,IF(INDEX(H$35:H51,1)="Hoog",IF(H51&gt;1.35,INT((1977.53*SQRT(H51))-1698.5),INT((H51-0.67)*733.33333+100.7)),IF(INDEX(H$35:H51,1)="Ver",IF(H51&gt;4.41,INT((887.99*SQRT(H51))-1264.5),IF(INT((H51-1.91)*200+100.5)&gt;0,INT((H51-1.91)*200+100.5),0)),""))))</f>
        <v/>
      </c>
      <c r="O51" s="17" t="str">
        <f t="shared" si="15"/>
        <v>0:00,00</v>
      </c>
      <c r="P51" s="18">
        <f t="shared" si="16"/>
        <v>35</v>
      </c>
      <c r="AC51" s="16" t="str">
        <f t="shared" si="11"/>
        <v/>
      </c>
    </row>
    <row r="52" spans="1:29" x14ac:dyDescent="0.25">
      <c r="B52" s="2" t="str">
        <f t="shared" si="12"/>
        <v/>
      </c>
      <c r="C52" s="8"/>
      <c r="D52" s="9" t="str">
        <f t="shared" si="13"/>
        <v>AV Phoenix</v>
      </c>
      <c r="E52" s="14"/>
      <c r="F52" s="15"/>
      <c r="G52" s="14"/>
      <c r="H52" s="14"/>
      <c r="I52" s="2" t="str">
        <f t="shared" si="14"/>
        <v/>
      </c>
      <c r="K52" s="17" t="str">
        <f>IF(E52="","",IF(OR(E52="NM",E52="DNS",E52="DNF",E52="DQ"),0,IF(INDEX(E$5:E52,1)="60m",IF(INT(15365/IF($D$4="ET",E52,E52+0.24)-1058)&gt;0,INT(15365/IF($D$4="ET",E52,E52+0.24)-1058),0),IF(INDEX(E$5:E52,1)="40m",IF(INT(10834/IF($D$4="ET",E52,E52+0.24)-996)&gt;0,INT(10834/IF($D$4="ET",E52,E52+0.24)-996),0),""))))</f>
        <v/>
      </c>
      <c r="L52" s="17" t="str">
        <f>IF(F52="","",IF(OR(F52="NM",F52="DNS",F52="DNF",F52="DQ"),0,IF(INDEX(F$35:F52,1)="1000m",IF(INT(276912/ ((LEFT(O52)*60)+MID(O52,3,2)+(MID(O52,6,2)/IF(VALUE(MID(O52,6,2))&lt;10,IF(VALUE(MID(O52,6,1))=0,100,10),100)))-738.5)&gt;0,INT(276912/ ((LEFT(O52)*60)+MID(O52,3,2)+(MID(O52,6,2)/IF(VALUE(MID(O52,6,2))&lt;10,IF(VALUE(MID(O52,6,1))=0,100,10),100)))-738.5),0),IF(INDEX(F$35:F52,1)="600m",IF(INT(160470.5/ ((LEFT(O52)*60)+MID(O52,3,2)+(MID(O52,6,2)/100))-811.35)&gt;0,INT(160470.5/ ((LEFT(O52)*60)+MID(O52,3,2)+(MID(O52,6,2)/100))-811.35),0),""))))</f>
        <v/>
      </c>
      <c r="M52" s="17" t="str">
        <f>IF(G52="","",IF(OR(G52="NM",G52="DNS",G52="DNF",G52="DQ"),0,IF(INDEX(G$35:G52,1)="Kogel",INT((303.73*SQRT(G52))-337.5),IF(INDEX(G$35:G52,1)="Vortex",IF(INT((126*SQRT(G52))-245.5)&gt;0,INT((126*SQRT(G52))-245.5),0),""))))</f>
        <v/>
      </c>
      <c r="N52" s="17" t="str">
        <f>IF(H52="","",IF(OR(H52="NM",H52="DNS",H52="DNF",H52="DQ"),0,IF(INDEX(H$35:H52,1)="Hoog",IF(H52&gt;1.35,INT((1977.53*SQRT(H52))-1698.5),INT((H52-0.67)*733.33333+100.7)),IF(INDEX(H$35:H52,1)="Ver",IF(H52&gt;4.41,INT((887.99*SQRT(H52))-1264.5),IF(INT((H52-1.91)*200+100.5)&gt;0,INT((H52-1.91)*200+100.5),0)),""))))</f>
        <v/>
      </c>
      <c r="O52" s="17" t="str">
        <f t="shared" si="15"/>
        <v>0:00,00</v>
      </c>
      <c r="P52" s="18">
        <f t="shared" si="16"/>
        <v>35</v>
      </c>
      <c r="AC52" s="16" t="str">
        <f t="shared" si="11"/>
        <v/>
      </c>
    </row>
    <row r="53" spans="1:29" x14ac:dyDescent="0.25">
      <c r="B53" s="2" t="str">
        <f t="shared" si="12"/>
        <v/>
      </c>
      <c r="C53" s="8"/>
      <c r="D53" s="9" t="str">
        <f t="shared" si="13"/>
        <v>AV Phoenix</v>
      </c>
      <c r="E53" s="14"/>
      <c r="F53" s="15"/>
      <c r="G53" s="14"/>
      <c r="H53" s="14"/>
      <c r="I53" s="2" t="str">
        <f t="shared" si="14"/>
        <v/>
      </c>
      <c r="K53" s="17" t="str">
        <f>IF(E53="","",IF(OR(E53="NM",E53="DNS",E53="DNF",E53="DQ"),0,IF(INDEX(E$5:E53,1)="60m",IF(INT(15365/IF($D$4="ET",E53,E53+0.24)-1058)&gt;0,INT(15365/IF($D$4="ET",E53,E53+0.24)-1058),0),IF(INDEX(E$5:E53,1)="40m",IF(INT(10834/IF($D$4="ET",E53,E53+0.24)-996)&gt;0,INT(10834/IF($D$4="ET",E53,E53+0.24)-996),0),""))))</f>
        <v/>
      </c>
      <c r="L53" s="17" t="str">
        <f>IF(F53="","",IF(OR(F53="NM",F53="DNS",F53="DNF",F53="DQ"),0,IF(INDEX(F$35:F53,1)="1000m",IF(INT(276912/ ((LEFT(O53)*60)+MID(O53,3,2)+(MID(O53,6,2)/IF(VALUE(MID(O53,6,2))&lt;10,IF(VALUE(MID(O53,6,1))=0,100,10),100)))-738.5)&gt;0,INT(276912/ ((LEFT(O53)*60)+MID(O53,3,2)+(MID(O53,6,2)/IF(VALUE(MID(O53,6,2))&lt;10,IF(VALUE(MID(O53,6,1))=0,100,10),100)))-738.5),0),IF(INDEX(F$35:F53,1)="600m",IF(INT(160470.5/ ((LEFT(O53)*60)+MID(O53,3,2)+(MID(O53,6,2)/100))-811.35)&gt;0,INT(160470.5/ ((LEFT(O53)*60)+MID(O53,3,2)+(MID(O53,6,2)/100))-811.35),0),""))))</f>
        <v/>
      </c>
      <c r="M53" s="17" t="str">
        <f>IF(G53="","",IF(OR(G53="NM",G53="DNS",G53="DNF",G53="DQ"),0,IF(INDEX(G$35:G53,1)="Kogel",INT((303.73*SQRT(G53))-337.5),IF(INDEX(G$35:G53,1)="Vortex",IF(INT((126*SQRT(G53))-245.5)&gt;0,INT((126*SQRT(G53))-245.5),0),""))))</f>
        <v/>
      </c>
      <c r="N53" s="17" t="str">
        <f>IF(H53="","",IF(OR(H53="NM",H53="DNS",H53="DNF",H53="DQ"),0,IF(INDEX(H$35:H53,1)="Hoog",IF(H53&gt;1.35,INT((1977.53*SQRT(H53))-1698.5),INT((H53-0.67)*733.33333+100.7)),IF(INDEX(H$35:H53,1)="Ver",IF(H53&gt;4.41,INT((887.99*SQRT(H53))-1264.5),IF(INT((H53-1.91)*200+100.5)&gt;0,INT((H53-1.91)*200+100.5),0)),""))))</f>
        <v/>
      </c>
      <c r="O53" s="17" t="str">
        <f t="shared" si="15"/>
        <v>0:00,00</v>
      </c>
      <c r="P53" s="18">
        <f t="shared" si="16"/>
        <v>35</v>
      </c>
      <c r="AC53" s="16" t="str">
        <f t="shared" si="11"/>
        <v/>
      </c>
    </row>
    <row r="54" spans="1:29" x14ac:dyDescent="0.25">
      <c r="B54" s="2" t="str">
        <f t="shared" si="12"/>
        <v/>
      </c>
      <c r="C54" s="8"/>
      <c r="D54" s="9" t="str">
        <f t="shared" si="13"/>
        <v>AV Phoenix</v>
      </c>
      <c r="E54" s="14"/>
      <c r="F54" s="15"/>
      <c r="G54" s="14"/>
      <c r="H54" s="14"/>
      <c r="I54" s="2" t="str">
        <f t="shared" si="14"/>
        <v/>
      </c>
      <c r="K54" s="17" t="str">
        <f>IF(E54="","",IF(OR(E54="NM",E54="DNS",E54="DNF",E54="DQ"),0,IF(INDEX(E$5:E54,1)="60m",IF(INT(15365/IF($D$4="ET",E54,E54+0.24)-1058)&gt;0,INT(15365/IF($D$4="ET",E54,E54+0.24)-1058),0),IF(INDEX(E$5:E54,1)="40m",IF(INT(10834/IF($D$4="ET",E54,E54+0.24)-996)&gt;0,INT(10834/IF($D$4="ET",E54,E54+0.24)-996),0),""))))</f>
        <v/>
      </c>
      <c r="L54" s="17" t="str">
        <f>IF(F54="","",IF(OR(F54="NM",F54="DNS",F54="DNF",F54="DQ"),0,IF(INDEX(F$35:F54,1)="1000m",IF(INT(276912/ ((LEFT(O54)*60)+MID(O54,3,2)+(MID(O54,6,2)/IF(VALUE(MID(O54,6,2))&lt;10,IF(VALUE(MID(O54,6,1))=0,100,10),100)))-738.5)&gt;0,INT(276912/ ((LEFT(O54)*60)+MID(O54,3,2)+(MID(O54,6,2)/IF(VALUE(MID(O54,6,2))&lt;10,IF(VALUE(MID(O54,6,1))=0,100,10),100)))-738.5),0),IF(INDEX(F$35:F54,1)="600m",IF(INT(160470.5/ ((LEFT(O54)*60)+MID(O54,3,2)+(MID(O54,6,2)/100))-811.35)&gt;0,INT(160470.5/ ((LEFT(O54)*60)+MID(O54,3,2)+(MID(O54,6,2)/100))-811.35),0),""))))</f>
        <v/>
      </c>
      <c r="M54" s="17" t="str">
        <f>IF(G54="","",IF(OR(G54="NM",G54="DNS",G54="DNF",G54="DQ"),0,IF(INDEX(G$35:G54,1)="Kogel",INT((303.73*SQRT(G54))-337.5),IF(INDEX(G$35:G54,1)="Vortex",IF(INT((126*SQRT(G54))-245.5)&gt;0,INT((126*SQRT(G54))-245.5),0),""))))</f>
        <v/>
      </c>
      <c r="N54" s="17" t="str">
        <f>IF(H54="","",IF(OR(H54="NM",H54="DNS",H54="DNF",H54="DQ"),0,IF(INDEX(H$35:H54,1)="Hoog",IF(H54&gt;1.35,INT((1977.53*SQRT(H54))-1698.5),INT((H54-0.67)*733.33333+100.7)),IF(INDEX(H$35:H54,1)="Ver",IF(H54&gt;4.41,INT((887.99*SQRT(H54))-1264.5),IF(INT((H54-1.91)*200+100.5)&gt;0,INT((H54-1.91)*200+100.5),0)),""))))</f>
        <v/>
      </c>
      <c r="O54" s="17" t="str">
        <f t="shared" si="15"/>
        <v>0:00,00</v>
      </c>
      <c r="P54" s="18">
        <f t="shared" si="16"/>
        <v>35</v>
      </c>
      <c r="AC54" s="16" t="str">
        <f t="shared" si="11"/>
        <v/>
      </c>
    </row>
    <row r="55" spans="1:29" x14ac:dyDescent="0.25">
      <c r="B55" s="2" t="str">
        <f t="shared" si="12"/>
        <v/>
      </c>
      <c r="C55" s="8"/>
      <c r="D55" s="9" t="str">
        <f t="shared" si="13"/>
        <v>AV Phoenix</v>
      </c>
      <c r="E55" s="14"/>
      <c r="F55" s="15"/>
      <c r="G55" s="14"/>
      <c r="H55" s="14"/>
      <c r="I55" s="2" t="str">
        <f t="shared" si="14"/>
        <v/>
      </c>
      <c r="K55" s="17" t="str">
        <f>IF(E55="","",IF(OR(E55="NM",E55="DNS",E55="DNF",E55="DQ"),0,IF(INDEX(E$5:E55,1)="60m",IF(INT(15365/IF($D$4="ET",E55,E55+0.24)-1058)&gt;0,INT(15365/IF($D$4="ET",E55,E55+0.24)-1058),0),IF(INDEX(E$5:E55,1)="40m",IF(INT(10834/IF($D$4="ET",E55,E55+0.24)-996)&gt;0,INT(10834/IF($D$4="ET",E55,E55+0.24)-996),0),""))))</f>
        <v/>
      </c>
      <c r="L55" s="17" t="str">
        <f>IF(F55="","",IF(OR(F55="NM",F55="DNS",F55="DNF",F55="DQ"),0,IF(INDEX(F$35:F55,1)="1000m",IF(INT(276912/ ((LEFT(O55)*60)+MID(O55,3,2)+(MID(O55,6,2)/IF(VALUE(MID(O55,6,2))&lt;10,IF(VALUE(MID(O55,6,1))=0,100,10),100)))-738.5)&gt;0,INT(276912/ ((LEFT(O55)*60)+MID(O55,3,2)+(MID(O55,6,2)/IF(VALUE(MID(O55,6,2))&lt;10,IF(VALUE(MID(O55,6,1))=0,100,10),100)))-738.5),0),IF(INDEX(F$35:F55,1)="600m",IF(INT(160470.5/ ((LEFT(O55)*60)+MID(O55,3,2)+(MID(O55,6,2)/100))-811.35)&gt;0,INT(160470.5/ ((LEFT(O55)*60)+MID(O55,3,2)+(MID(O55,6,2)/100))-811.35),0),""))))</f>
        <v/>
      </c>
      <c r="M55" s="17" t="str">
        <f>IF(G55="","",IF(OR(G55="NM",G55="DNS",G55="DNF",G55="DQ"),0,IF(INDEX(G$35:G55,1)="Kogel",INT((303.73*SQRT(G55))-337.5),IF(INDEX(G$35:G55,1)="Vortex",IF(INT((126*SQRT(G55))-245.5)&gt;0,INT((126*SQRT(G55))-245.5),0),""))))</f>
        <v/>
      </c>
      <c r="N55" s="17" t="str">
        <f>IF(H55="","",IF(OR(H55="NM",H55="DNS",H55="DNF",H55="DQ"),0,IF(INDEX(H$35:H55,1)="Hoog",IF(H55&gt;1.35,INT((1977.53*SQRT(H55))-1698.5),INT((H55-0.67)*733.33333+100.7)),IF(INDEX(H$35:H55,1)="Ver",IF(H55&gt;4.41,INT((887.99*SQRT(H55))-1264.5),IF(INT((H55-1.91)*200+100.5)&gt;0,INT((H55-1.91)*200+100.5),0)),""))))</f>
        <v/>
      </c>
      <c r="O55" s="17" t="str">
        <f t="shared" si="15"/>
        <v>0:00,00</v>
      </c>
      <c r="P55" s="18">
        <f t="shared" si="16"/>
        <v>35</v>
      </c>
      <c r="AC55" s="16" t="str">
        <f t="shared" si="11"/>
        <v/>
      </c>
    </row>
    <row r="56" spans="1:29" x14ac:dyDescent="0.25">
      <c r="A56" s="2" t="s">
        <v>34</v>
      </c>
      <c r="B56" s="9" t="s">
        <v>39</v>
      </c>
      <c r="C56" s="2"/>
      <c r="D56" s="2"/>
      <c r="E56" s="2" t="s">
        <v>73</v>
      </c>
      <c r="F56" s="2"/>
      <c r="H56" s="2"/>
      <c r="I56" s="2"/>
      <c r="P56" s="18">
        <f t="shared" si="16"/>
        <v>35</v>
      </c>
    </row>
    <row r="57" spans="1:29" x14ac:dyDescent="0.25">
      <c r="A57" s="2" t="s">
        <v>63</v>
      </c>
      <c r="B57" s="2" t="s">
        <v>13</v>
      </c>
      <c r="C57" s="2" t="s">
        <v>33</v>
      </c>
      <c r="D57" s="2" t="s">
        <v>24</v>
      </c>
      <c r="E57" s="2" t="s">
        <v>34</v>
      </c>
      <c r="F57" s="2" t="s">
        <v>35</v>
      </c>
      <c r="G57" s="1" t="s">
        <v>36</v>
      </c>
      <c r="H57" s="2" t="s">
        <v>37</v>
      </c>
      <c r="I57" s="2"/>
      <c r="O57" s="17" t="str">
        <f>IF(B57="#",IF(RIGHT(B56,7)="4 x 60m","4x60m",IF(RIGHT(B56,7)="4 x 40m","4x40m","")),O56)</f>
        <v>4x60m</v>
      </c>
      <c r="P57" s="18">
        <f t="shared" si="16"/>
        <v>57</v>
      </c>
    </row>
    <row r="58" spans="1:29" x14ac:dyDescent="0.25">
      <c r="B58" s="2">
        <v>1</v>
      </c>
      <c r="C58" s="8" t="s">
        <v>171</v>
      </c>
      <c r="D58" s="9" t="str">
        <f t="shared" ref="D58:D63" si="17">IF(D$2&lt;&gt;"",D$2,"")</f>
        <v>AV Phoenix</v>
      </c>
      <c r="E58" s="2" t="str">
        <f>IF(E57="Categorie",IF(LEFT(B56,16)="Jongens Pupil A1","JPA1",IF(LEFT(B56,16)="Jongens Pupil A2","JPA2",IF(LEFT(B56,15)="Jongens Pupil B","JPB",IF(LEFT(B56,15)="Jongens Pupil C","JPC",IF(LEFT(B56,15)="Jongens Pupil D","JPD",IF(LEFT(B56,16)="Meisjes Pupil A1","MPA1",IF(LEFT(B56,16)="Meisjes Pupil A2","MPA2",IF(LEFT(B56,15)="Meisjes Pupil B","MPB",IF(LEFT(B56,15)="Meisjes Pupil C","MPC",IF(LEFT(B56,15)="Meisjes Pupil D","MPD","")))))))))),E57)</f>
        <v>JPA2</v>
      </c>
      <c r="F58" s="2">
        <v>4</v>
      </c>
      <c r="G58" s="14">
        <v>42.88</v>
      </c>
      <c r="H58" s="2">
        <f>IF(OR(G58="",G58="DNF",G58="DNS",G58="DQ",NOT(ISERROR(FIND("combi",LOWER(C58))))),"",IF(O58="4x60m",IF(INT(59225/IF($D$4="ET",G58,G58+0.24)-1030)&gt;0,INT(59225/IF($D$4="ET",G58,G58+0.24)-1030),0),IF(O58="4x40m",IF(INT(41050/IF($D$4="ET",G58,G58+0.24)-953)&gt;0,INT(41050/IF($D$4="ET",G58,G58+0.24)-953),0),"")))</f>
        <v>351</v>
      </c>
      <c r="I58" s="2"/>
      <c r="O58" s="17" t="str">
        <f>IF(B58="#",IF(RIGHT(B57,7)="4 x 60m","4x60m",IF(RIGHT(B57,7)="4 x 40m","4x40m","")),O57)</f>
        <v>4x60m</v>
      </c>
      <c r="P58" s="18">
        <f t="shared" si="16"/>
        <v>57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6" t="str">
        <f>IF(AND($D$4="HT",G58&lt;&gt;""),IF(AND(OR(G58&lt;&gt;"DNF"),OR(G58&lt;&gt;"DNS"),OR(G58&lt;&gt;"DQ"),OR(RIGHT(TEXT(G58,"#,00"),1)&lt;&gt;"0",LEFT(RIGHT(TEXT(G58,"#,00"),3),1)&lt;&gt;",")),"ongeldig",""),"")</f>
        <v/>
      </c>
    </row>
    <row r="59" spans="1:29" x14ac:dyDescent="0.25">
      <c r="B59" s="2">
        <v>2</v>
      </c>
      <c r="C59" s="8"/>
      <c r="D59" s="9" t="str">
        <f t="shared" si="17"/>
        <v>AV Phoenix</v>
      </c>
      <c r="E59" s="2" t="str">
        <f t="shared" ref="E59:E63" si="18">IF(E58="Categorie",IF(LEFT(B57,16)="Jongens Pupil A1","JPA1",IF(LEFT(B57,16)="Jongens Pupil A2","JPA2",IF(LEFT(B57,15)="Jongens Pupil B","JPB",IF(LEFT(B57,15)="Jongens Pupil C","JPC",IF(LEFT(B57,15)="Jongens Pupil D","JPD",IF(LEFT(B57,16)="Meisjes Pupil A1","MPA1",IF(LEFT(B57,16)="Meisjes Pupil A2","MPA2",IF(LEFT(B57,15)="Meisjes Pupil B","MPB",IF(LEFT(B57,15)="Meisjes Pupil C","MPC",IF(LEFT(B57,15)="Meisjes Pupil D","MPD","")))))))))),E58)</f>
        <v>JPA2</v>
      </c>
      <c r="F59" s="2">
        <v>4</v>
      </c>
      <c r="G59" s="14"/>
      <c r="H59" s="2" t="str">
        <f t="shared" ref="H59:H63" si="19">IF(OR(G59="",G59="DNF",G59="DNS",G59="DQ",NOT(ISERROR(FIND("combi",LOWER(C59))))),"",IF(O59="4x60m",IF(INT(59225/IF($D$4="ET",G59,G59+0.24)-1030)&gt;0,INT(59225/IF($D$4="ET",G59,G59+0.24)-1030),0),IF(O59="4x40m",IF(INT(41050/IF($D$4="ET",G59,G59+0.24)-953)&gt;0,INT(41050/IF($D$4="ET",G59,G59+0.24)-953),0),"")))</f>
        <v/>
      </c>
      <c r="I59" s="2"/>
      <c r="O59" s="17" t="str">
        <f t="shared" ref="O59:O63" si="20">IF(B59="#",IF(RIGHT(B58,7)="4 x 60m","4x60m",IF(RIGHT(B58,7)="4 x 40m","4x40m","")),O58)</f>
        <v>4x60m</v>
      </c>
      <c r="P59" s="18">
        <f t="shared" si="16"/>
        <v>57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6" t="str">
        <f t="shared" ref="AC59:AC63" si="21">IF(AND($D$4="HT",G59&lt;&gt;""),IF(OR(RIGHT(TEXT(G59,"#,00"),1)&lt;&gt;"0",LEFT(RIGHT(TEXT(G59,"#,00"),3),1)&lt;&gt;","),"ongeldig",""),"")</f>
        <v/>
      </c>
    </row>
    <row r="60" spans="1:29" x14ac:dyDescent="0.25">
      <c r="B60" s="2">
        <v>3</v>
      </c>
      <c r="C60" s="8"/>
      <c r="D60" s="9" t="str">
        <f t="shared" si="17"/>
        <v>AV Phoenix</v>
      </c>
      <c r="E60" s="2" t="str">
        <f t="shared" si="18"/>
        <v>JPA2</v>
      </c>
      <c r="F60" s="2">
        <v>4</v>
      </c>
      <c r="G60" s="14"/>
      <c r="H60" s="2" t="str">
        <f t="shared" si="19"/>
        <v/>
      </c>
      <c r="I60" s="2"/>
      <c r="O60" s="17" t="str">
        <f t="shared" si="20"/>
        <v>4x60m</v>
      </c>
      <c r="P60" s="18">
        <f t="shared" si="16"/>
        <v>57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6" t="str">
        <f t="shared" si="21"/>
        <v/>
      </c>
    </row>
    <row r="61" spans="1:29" x14ac:dyDescent="0.25">
      <c r="B61" s="2">
        <v>4</v>
      </c>
      <c r="C61" s="8"/>
      <c r="D61" s="9" t="str">
        <f t="shared" si="17"/>
        <v>AV Phoenix</v>
      </c>
      <c r="E61" s="2" t="str">
        <f t="shared" si="18"/>
        <v>JPA2</v>
      </c>
      <c r="F61" s="2">
        <v>4</v>
      </c>
      <c r="G61" s="14"/>
      <c r="H61" s="2" t="str">
        <f t="shared" si="19"/>
        <v/>
      </c>
      <c r="I61" s="2"/>
      <c r="O61" s="17" t="str">
        <f t="shared" si="20"/>
        <v>4x60m</v>
      </c>
      <c r="P61" s="18">
        <f t="shared" si="16"/>
        <v>57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6" t="str">
        <f t="shared" si="21"/>
        <v/>
      </c>
    </row>
    <row r="62" spans="1:29" x14ac:dyDescent="0.25">
      <c r="B62" s="2">
        <v>5</v>
      </c>
      <c r="C62" s="8"/>
      <c r="D62" s="9" t="str">
        <f t="shared" si="17"/>
        <v>AV Phoenix</v>
      </c>
      <c r="E62" s="2" t="str">
        <f t="shared" si="18"/>
        <v>JPA2</v>
      </c>
      <c r="F62" s="2">
        <v>4</v>
      </c>
      <c r="G62" s="14"/>
      <c r="H62" s="2" t="str">
        <f t="shared" si="19"/>
        <v/>
      </c>
      <c r="I62" s="2"/>
      <c r="O62" s="17" t="str">
        <f t="shared" si="20"/>
        <v>4x60m</v>
      </c>
      <c r="P62" s="18">
        <f t="shared" si="16"/>
        <v>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6" t="str">
        <f t="shared" si="21"/>
        <v/>
      </c>
    </row>
    <row r="63" spans="1:29" x14ac:dyDescent="0.25">
      <c r="B63" s="2">
        <v>6</v>
      </c>
      <c r="C63" s="8"/>
      <c r="D63" s="9" t="str">
        <f t="shared" si="17"/>
        <v>AV Phoenix</v>
      </c>
      <c r="E63" s="2" t="str">
        <f t="shared" si="18"/>
        <v>JPA2</v>
      </c>
      <c r="F63" s="2">
        <v>4</v>
      </c>
      <c r="G63" s="14"/>
      <c r="H63" s="2" t="str">
        <f t="shared" si="19"/>
        <v/>
      </c>
      <c r="I63" s="2"/>
      <c r="O63" s="17" t="str">
        <f t="shared" si="20"/>
        <v>4x60m</v>
      </c>
      <c r="P63" s="18">
        <f t="shared" si="16"/>
        <v>57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6" t="str">
        <f t="shared" si="21"/>
        <v/>
      </c>
    </row>
    <row r="64" spans="1:29" x14ac:dyDescent="0.25">
      <c r="A64" s="2" t="s">
        <v>34</v>
      </c>
      <c r="B64" s="9" t="s">
        <v>40</v>
      </c>
      <c r="C64" s="2"/>
      <c r="D64" s="2"/>
      <c r="F64" s="2"/>
      <c r="H64" s="2"/>
      <c r="I64" s="2"/>
    </row>
    <row r="65" spans="1:29" x14ac:dyDescent="0.25">
      <c r="A65" s="2" t="s">
        <v>62</v>
      </c>
      <c r="B65" s="2" t="s">
        <v>13</v>
      </c>
      <c r="C65" s="2" t="s">
        <v>23</v>
      </c>
      <c r="D65" s="2" t="s">
        <v>24</v>
      </c>
      <c r="E65" s="11" t="s">
        <v>14</v>
      </c>
      <c r="F65" s="12" t="s">
        <v>2</v>
      </c>
      <c r="G65" s="11" t="s">
        <v>26</v>
      </c>
      <c r="H65" s="11" t="s">
        <v>25</v>
      </c>
      <c r="I65" s="5" t="s">
        <v>28</v>
      </c>
      <c r="J65" s="18"/>
      <c r="K65" s="19" t="str">
        <f>CONCATENATE(E65,"p")</f>
        <v>40mp</v>
      </c>
      <c r="L65" s="19" t="str">
        <f>CONCATENATE(F65,"p")</f>
        <v>1000mp</v>
      </c>
      <c r="M65" s="19" t="str">
        <f>CONCATENATE(G65,"p")</f>
        <v>Kogelp</v>
      </c>
      <c r="N65" s="19" t="str">
        <f>CONCATENATE(H65,"p")</f>
        <v>Verp</v>
      </c>
      <c r="O65" s="19" t="str">
        <f>CONCATENATE(F65,"t")</f>
        <v>1000mt</v>
      </c>
      <c r="P65" s="18">
        <f>IF(B65="#",ROW(B65),P64)</f>
        <v>65</v>
      </c>
    </row>
    <row r="66" spans="1:29" x14ac:dyDescent="0.25">
      <c r="B66" s="2">
        <f>IF(I66="","",RANK(I66,I$66:I$85))</f>
        <v>2</v>
      </c>
      <c r="C66" s="8" t="s">
        <v>92</v>
      </c>
      <c r="D66" s="9" t="str">
        <f>IF(D$2&lt;&gt;"",D$2,"")</f>
        <v>AV Phoenix</v>
      </c>
      <c r="E66" s="14">
        <v>7.72</v>
      </c>
      <c r="F66" s="15">
        <v>3.3019675925925925E-3</v>
      </c>
      <c r="G66" s="14"/>
      <c r="H66" s="14">
        <v>2.98</v>
      </c>
      <c r="I66" s="2">
        <f>IF(SUM(K66:N66)&gt;0,SUM(K66:N66),"")</f>
        <v>1478</v>
      </c>
      <c r="K66" s="17">
        <f>IF(E66="","",IF(OR(E66="NM",E66="DNS",E66="DNF",E66="DQ"),0,IF(INDEX(E$5:E66,1)="60m",IF(INT(15365/IF($D$4="ET",E66,E66+0.24)-1058)&gt;0,INT(15365/IF($D$4="ET",E66,E66+0.24)-1058),0),IF(INDEX(E$5:E66,1)="40m",IF(INT(10834/IF($D$4="ET",E66,E66+0.24)-996)&gt;0,INT(10834/IF($D$4="ET",E66,E66+0.24)-996),0),""))))</f>
        <v>932</v>
      </c>
      <c r="L66" s="17">
        <f>IF(F66="","",IF(OR(F66="NM",F66="DNS",F66="DNF",F66="DQ"),0,IF(INDEX(F$65:F66,1)="1000m",IF(INT(276912/ ((LEFT(O66)*60)+MID(O66,3,2)+(MID(O66,6,2)/IF(VALUE(MID(O66,6,2))&lt;10,IF(VALUE(MID(O66,6,1))=0,100,10),100)))-738.5)&gt;0,INT(276912/ ((LEFT(O66)*60)+MID(O66,3,2)+(MID(O66,6,2)/IF(VALUE(MID(O66,6,2))&lt;10,IF(VALUE(MID(O66,6,1))=0,100,10),100)))-738.5),0),IF(INDEX(F$65:F66,1)="600m",IF(INT(160470.5/ ((LEFT(O66)*60)+MID(O66,3,2)+(MID(O66,6,2)/100))-811.35)&gt;0,INT(160470.5/ ((LEFT(O66)*60)+MID(O66,3,2)+(MID(O66,6,2)/100))-811.35),0),""))))</f>
        <v>232</v>
      </c>
      <c r="M66" s="17" t="str">
        <f>IF(G66="","",IF(OR(G66="NM",G66="DNS",G66="DNF",G66="DQ"),0,IF(INDEX(G$65:G66,1)="Kogel",INT((303.73*SQRT(G66))-337.5),IF(INDEX(G$65:G66,1)="Vortex",IF(INT((126*SQRT(G66))-245.5)&gt;0,INT((126*SQRT(G66))-245.5),0),""))))</f>
        <v/>
      </c>
      <c r="N66" s="17">
        <f>IF(H66="","",IF(OR(H66="NM",H66="DNS",H66="DNF",H66="DQ"),0,IF(INDEX(H$65:H66,1)="Hoog",IF(H66&gt;1.35,INT((1977.53*SQRT(H66))-1698.5),INT((H66-0.67)*733.33333+100.7)),IF(INDEX(H$65:H66,1)="Ver",IF(H66&gt;4.41,INT((887.99*SQRT(H66))-1264.5),IF(INT((H66-1.91)*200+100.5)&gt;0,INT((H66-1.91)*200+100.5),0)),""))))</f>
        <v>314</v>
      </c>
      <c r="O66" s="17" t="str">
        <f>TEXT(F66,"[m]:ss,00")</f>
        <v>4:45,29</v>
      </c>
      <c r="P66" s="18">
        <f>IF(B66="#",ROW(B66),P65)</f>
        <v>65</v>
      </c>
      <c r="AC66" s="16" t="str">
        <f t="shared" ref="AC66:AC85" si="22">IF(AND($D$4="HT",E66&lt;&gt;"",F66&lt;&gt;""),IF(AND(OR(E66&lt;&gt;"DNF",F66&lt;&gt;"DNF"),OR(E66&lt;&gt;"DNF",F66&lt;&gt;"DNS"),OR(E66&lt;&gt;"DNF",F66&lt;&gt;"DQ"),OR(E66&lt;&gt;"DNS",F66&lt;&gt;"DNF"),OR(E66&lt;&gt;"DNS",F66&lt;&gt;"DNS"),OR(E66&lt;&gt;"DNS",F66&lt;&gt;"DQ"),OR(E66&lt;&gt;"DQ",F66&lt;&gt;"DNF"),OR(E66&lt;&gt;"DQ",F66&lt;&gt;"DNS"),OR(E66&lt;&gt;"DQ",F66&lt;&gt;"DQ"),OR(E66&lt;&gt;"DNF",OR(RIGHT(TEXT(F66,"[m]:ss,00"),1)&lt;&gt;"0",LEFT(RIGHT(TEXT(F66,"[m]:ss,00"),3),1)&lt;&gt;",")),OR(E66&lt;&gt;"DNS",OR(RIGHT(TEXT(F66,"[m]:ss,00"),1)&lt;&gt;"0",LEFT(RIGHT(TEXT(F66,"[m]:ss,00"),3),1)&lt;&gt;",")),OR(E66&lt;&gt;"DQ",OR(RIGHT(TEXT(F66,"[m]:ss,00"),1)&lt;&gt;"0",LEFT(RIGHT(TEXT(F66,"[m]:ss,00"),3),1)&lt;&gt;",")),OR(OR(RIGHT(TEXT(E66,"#,00"),1)&lt;&gt;"0",LEFT(RIGHT(TEXT(E66,"#,00"),3),1)&lt;&gt;","),OR(RIGHT(TEXT(F66,"[m]:ss,00"),1)&lt;&gt;"0",LEFT(RIGHT(TEXT(F66,"[m]:ss,00"),3),1)&lt;&gt;",")),OR(OR(RIGHT(TEXT(E66,"#,00"),1)&lt;&gt;"0",LEFT(RIGHT(TEXT(E66,"#,00"),3),1)&lt;&gt;","),OR(F66&lt;&gt;"DNF")),OR(OR(RIGHT(TEXT(E66,"#,00"),1)&lt;&gt;"0",LEFT(RIGHT(TEXT(E66,"#,00"),3),1)&lt;&gt;","),OR(F66&lt;&gt;"DNS")),OR(OR(RIGHT(TEXT(E66,"#,00"),1)&lt;&gt;"0",LEFT(RIGHT(TEXT(E66,"#,00"),3),1)&lt;&gt;","),OR(F66&lt;&gt;"DQ"))),"ongeldig",""),"")</f>
        <v/>
      </c>
    </row>
    <row r="67" spans="1:29" x14ac:dyDescent="0.25">
      <c r="B67" s="2">
        <f t="shared" ref="B67:B85" si="23">IF(I67="","",RANK(I67,I$66:I$85))</f>
        <v>3</v>
      </c>
      <c r="C67" s="8" t="s">
        <v>93</v>
      </c>
      <c r="D67" s="9" t="str">
        <f t="shared" ref="D67:D85" si="24">IF(D$2&lt;&gt;"",D$2,"")</f>
        <v>AV Phoenix</v>
      </c>
      <c r="E67" s="14">
        <v>7.75</v>
      </c>
      <c r="F67" s="15">
        <v>3.3144675925925924E-3</v>
      </c>
      <c r="G67" s="14"/>
      <c r="H67" s="14"/>
      <c r="I67" s="2">
        <f t="shared" ref="I67:I85" si="25">IF(SUM(K67:N67)&gt;0,SUM(K67:N67),"")</f>
        <v>1152</v>
      </c>
      <c r="K67" s="17">
        <f>IF(E67="","",IF(OR(E67="NM",E67="DNS",E67="DNF",E67="DQ"),0,IF(INDEX(E$5:E67,1)="60m",IF(INT(15365/IF($D$4="ET",E67,E67+0.24)-1058)&gt;0,INT(15365/IF($D$4="ET",E67,E67+0.24)-1058),0),IF(INDEX(E$5:E67,1)="40m",IF(INT(10834/IF($D$4="ET",E67,E67+0.24)-996)&gt;0,INT(10834/IF($D$4="ET",E67,E67+0.24)-996),0),""))))</f>
        <v>924</v>
      </c>
      <c r="L67" s="17">
        <f>IF(F67="","",IF(OR(F67="NM",F67="DNS",F67="DNF",F67="DQ"),0,IF(INDEX(F$65:F67,1)="1000m",IF(INT(276912/ ((LEFT(O67)*60)+MID(O67,3,2)+(MID(O67,6,2)/IF(VALUE(MID(O67,6,2))&lt;10,IF(VALUE(MID(O67,6,1))=0,100,10),100)))-738.5)&gt;0,INT(276912/ ((LEFT(O67)*60)+MID(O67,3,2)+(MID(O67,6,2)/IF(VALUE(MID(O67,6,2))&lt;10,IF(VALUE(MID(O67,6,1))=0,100,10),100)))-738.5),0),IF(INDEX(F$65:F67,1)="600m",IF(INT(160470.5/ ((LEFT(O67)*60)+MID(O67,3,2)+(MID(O67,6,2)/100))-811.35)&gt;0,INT(160470.5/ ((LEFT(O67)*60)+MID(O67,3,2)+(MID(O67,6,2)/100))-811.35),0),""))))</f>
        <v>228</v>
      </c>
      <c r="M67" s="17" t="str">
        <f>IF(G67="","",IF(OR(G67="NM",G67="DNS",G67="DNF",G67="DQ"),0,IF(INDEX(G$65:G67,1)="Kogel",INT((303.73*SQRT(G67))-337.5),IF(INDEX(G$65:G67,1)="Vortex",IF(INT((126*SQRT(G67))-245.5)&gt;0,INT((126*SQRT(G67))-245.5),0),""))))</f>
        <v/>
      </c>
      <c r="N67" s="17" t="str">
        <f>IF(H67="","",IF(OR(H67="NM",H67="DNS",H67="DNF",H67="DQ"),0,IF(INDEX(H$65:H67,1)="Hoog",IF(H67&gt;1.35,INT((1977.53*SQRT(H67))-1698.5),INT((H67-0.67)*733.33333+100.7)),IF(INDEX(H$65:H67,1)="Ver",IF(H67&gt;4.41,INT((887.99*SQRT(H67))-1264.5),IF(INT((H67-1.91)*200+100.5)&gt;0,INT((H67-1.91)*200+100.5),0)),""))))</f>
        <v/>
      </c>
      <c r="O67" s="17" t="str">
        <f t="shared" ref="O67:O85" si="26">TEXT(F67,"[m]:ss,00")</f>
        <v>4:46,37</v>
      </c>
      <c r="P67" s="18">
        <f t="shared" ref="P67:P93" si="27">IF(B67="#",ROW(B67),P66)</f>
        <v>65</v>
      </c>
      <c r="AC67" s="16" t="str">
        <f t="shared" si="22"/>
        <v/>
      </c>
    </row>
    <row r="68" spans="1:29" x14ac:dyDescent="0.25">
      <c r="B68" s="2">
        <f t="shared" si="23"/>
        <v>6</v>
      </c>
      <c r="C68" s="8" t="s">
        <v>95</v>
      </c>
      <c r="D68" s="9" t="str">
        <f t="shared" si="24"/>
        <v>AV Phoenix</v>
      </c>
      <c r="E68" s="14">
        <v>7.8</v>
      </c>
      <c r="F68" s="15"/>
      <c r="G68" s="14"/>
      <c r="H68" s="14"/>
      <c r="I68" s="2">
        <f t="shared" si="25"/>
        <v>911</v>
      </c>
      <c r="K68" s="17">
        <f>IF(E68="","",IF(OR(E68="NM",E68="DNS",E68="DNF",E68="DQ"),0,IF(INDEX(E$5:E68,1)="60m",IF(INT(15365/IF($D$4="ET",E68,E68+0.24)-1058)&gt;0,INT(15365/IF($D$4="ET",E68,E68+0.24)-1058),0),IF(INDEX(E$5:E68,1)="40m",IF(INT(10834/IF($D$4="ET",E68,E68+0.24)-996)&gt;0,INT(10834/IF($D$4="ET",E68,E68+0.24)-996),0),""))))</f>
        <v>911</v>
      </c>
      <c r="L68" s="17" t="str">
        <f>IF(F68="","",IF(OR(F68="NM",F68="DNS",F68="DNF",F68="DQ"),0,IF(INDEX(F$65:F68,1)="1000m",IF(INT(276912/ ((LEFT(O68)*60)+MID(O68,3,2)+(MID(O68,6,2)/IF(VALUE(MID(O68,6,2))&lt;10,IF(VALUE(MID(O68,6,1))=0,100,10),100)))-738.5)&gt;0,INT(276912/ ((LEFT(O68)*60)+MID(O68,3,2)+(MID(O68,6,2)/IF(VALUE(MID(O68,6,2))&lt;10,IF(VALUE(MID(O68,6,1))=0,100,10),100)))-738.5),0),IF(INDEX(F$65:F68,1)="600m",IF(INT(160470.5/ ((LEFT(O68)*60)+MID(O68,3,2)+(MID(O68,6,2)/100))-811.35)&gt;0,INT(160470.5/ ((LEFT(O68)*60)+MID(O68,3,2)+(MID(O68,6,2)/100))-811.35),0),""))))</f>
        <v/>
      </c>
      <c r="M68" s="17" t="str">
        <f>IF(G68="","",IF(OR(G68="NM",G68="DNS",G68="DNF",G68="DQ"),0,IF(INDEX(G$65:G68,1)="Kogel",INT((303.73*SQRT(G68))-337.5),IF(INDEX(G$65:G68,1)="Vortex",IF(INT((126*SQRT(G68))-245.5)&gt;0,INT((126*SQRT(G68))-245.5),0),""))))</f>
        <v/>
      </c>
      <c r="N68" s="17" t="str">
        <f>IF(H68="","",IF(OR(H68="NM",H68="DNS",H68="DNF",H68="DQ"),0,IF(INDEX(H$65:H68,1)="Hoog",IF(H68&gt;1.35,INT((1977.53*SQRT(H68))-1698.5),INT((H68-0.67)*733.33333+100.7)),IF(INDEX(H$65:H68,1)="Ver",IF(H68&gt;4.41,INT((887.99*SQRT(H68))-1264.5),IF(INT((H68-1.91)*200+100.5)&gt;0,INT((H68-1.91)*200+100.5),0)),""))))</f>
        <v/>
      </c>
      <c r="O68" s="17" t="str">
        <f t="shared" si="26"/>
        <v>0:00,00</v>
      </c>
      <c r="P68" s="18">
        <f t="shared" si="27"/>
        <v>65</v>
      </c>
      <c r="AC68" s="16" t="str">
        <f t="shared" si="22"/>
        <v/>
      </c>
    </row>
    <row r="69" spans="1:29" x14ac:dyDescent="0.25">
      <c r="B69" s="2">
        <f t="shared" si="23"/>
        <v>1</v>
      </c>
      <c r="C69" s="8" t="s">
        <v>96</v>
      </c>
      <c r="D69" s="9" t="str">
        <f t="shared" si="24"/>
        <v>AV Phoenix</v>
      </c>
      <c r="E69" s="14">
        <v>7.39</v>
      </c>
      <c r="F69" s="15">
        <v>2.9847222222222224E-3</v>
      </c>
      <c r="G69" s="14">
        <v>3.55</v>
      </c>
      <c r="H69" s="14">
        <v>2.04</v>
      </c>
      <c r="I69" s="2">
        <f t="shared" si="25"/>
        <v>1716</v>
      </c>
      <c r="K69" s="17">
        <f>IF(E69="","",IF(OR(E69="NM",E69="DNS",E69="DNF",E69="DQ"),0,IF(INDEX(E$5:E69,1)="60m",IF(INT(15365/IF($D$4="ET",E69,E69+0.24)-1058)&gt;0,INT(15365/IF($D$4="ET",E69,E69+0.24)-1058),0),IF(INDEX(E$5:E69,1)="40m",IF(INT(10834/IF($D$4="ET",E69,E69+0.24)-996)&gt;0,INT(10834/IF($D$4="ET",E69,E69+0.24)-996),0),""))))</f>
        <v>1021</v>
      </c>
      <c r="L69" s="17">
        <f>IF(F69="","",IF(OR(F69="NM",F69="DNS",F69="DNF",F69="DQ"),0,IF(INDEX(F$65:F69,1)="1000m",IF(INT(276912/ ((LEFT(O69)*60)+MID(O69,3,2)+(MID(O69,6,2)/IF(VALUE(MID(O69,6,2))&lt;10,IF(VALUE(MID(O69,6,1))=0,100,10),100)))-738.5)&gt;0,INT(276912/ ((LEFT(O69)*60)+MID(O69,3,2)+(MID(O69,6,2)/IF(VALUE(MID(O69,6,2))&lt;10,IF(VALUE(MID(O69,6,1))=0,100,10),100)))-738.5),0),IF(INDEX(F$65:F69,1)="600m",IF(INT(160470.5/ ((LEFT(O69)*60)+MID(O69,3,2)+(MID(O69,6,2)/100))-811.35)&gt;0,INT(160470.5/ ((LEFT(O69)*60)+MID(O69,3,2)+(MID(O69,6,2)/100))-811.35),0),""))))</f>
        <v>335</v>
      </c>
      <c r="M69" s="17">
        <f>IF(G69="","",IF(OR(G69="NM",G69="DNS",G69="DNF",G69="DQ"),0,IF(INDEX(G$65:G69,1)="Kogel",INT((303.73*SQRT(G69))-337.5),IF(INDEX(G$65:G69,1)="Vortex",IF(INT((126*SQRT(G69))-245.5)&gt;0,INT((126*SQRT(G69))-245.5),0),""))))</f>
        <v>234</v>
      </c>
      <c r="N69" s="17">
        <f>IF(H69="","",IF(OR(H69="NM",H69="DNS",H69="DNF",H69="DQ"),0,IF(INDEX(H$65:H69,1)="Hoog",IF(H69&gt;1.35,INT((1977.53*SQRT(H69))-1698.5),INT((H69-0.67)*733.33333+100.7)),IF(INDEX(H$65:H69,1)="Ver",IF(H69&gt;4.41,INT((887.99*SQRT(H69))-1264.5),IF(INT((H69-1.91)*200+100.5)&gt;0,INT((H69-1.91)*200+100.5),0)),""))))</f>
        <v>126</v>
      </c>
      <c r="O69" s="17" t="str">
        <f t="shared" si="26"/>
        <v>4:17,88</v>
      </c>
      <c r="P69" s="18">
        <f t="shared" si="27"/>
        <v>65</v>
      </c>
      <c r="AC69" s="16" t="str">
        <f t="shared" si="22"/>
        <v/>
      </c>
    </row>
    <row r="70" spans="1:29" x14ac:dyDescent="0.25">
      <c r="B70" s="2">
        <f t="shared" si="23"/>
        <v>4</v>
      </c>
      <c r="C70" s="8" t="s">
        <v>97</v>
      </c>
      <c r="D70" s="9" t="str">
        <f t="shared" si="24"/>
        <v>AV Phoenix</v>
      </c>
      <c r="E70" s="14">
        <v>7.88</v>
      </c>
      <c r="F70" s="15">
        <v>3.5681712962962963E-3</v>
      </c>
      <c r="G70" s="14"/>
      <c r="H70" s="14"/>
      <c r="I70" s="2">
        <f t="shared" si="25"/>
        <v>1050</v>
      </c>
      <c r="K70" s="17">
        <f>IF(E70="","",IF(OR(E70="NM",E70="DNS",E70="DNF",E70="DQ"),0,IF(INDEX(E$5:E70,1)="60m",IF(INT(15365/IF($D$4="ET",E70,E70+0.24)-1058)&gt;0,INT(15365/IF($D$4="ET",E70,E70+0.24)-1058),0),IF(INDEX(E$5:E70,1)="40m",IF(INT(10834/IF($D$4="ET",E70,E70+0.24)-996)&gt;0,INT(10834/IF($D$4="ET",E70,E70+0.24)-996),0),""))))</f>
        <v>891</v>
      </c>
      <c r="L70" s="17">
        <f>IF(F70="","",IF(OR(F70="NM",F70="DNS",F70="DNF",F70="DQ"),0,IF(INDEX(F$65:F70,1)="1000m",IF(INT(276912/ ((LEFT(O70)*60)+MID(O70,3,2)+(MID(O70,6,2)/IF(VALUE(MID(O70,6,2))&lt;10,IF(VALUE(MID(O70,6,1))=0,100,10),100)))-738.5)&gt;0,INT(276912/ ((LEFT(O70)*60)+MID(O70,3,2)+(MID(O70,6,2)/IF(VALUE(MID(O70,6,2))&lt;10,IF(VALUE(MID(O70,6,1))=0,100,10),100)))-738.5),0),IF(INDEX(F$65:F70,1)="600m",IF(INT(160470.5/ ((LEFT(O70)*60)+MID(O70,3,2)+(MID(O70,6,2)/100))-811.35)&gt;0,INT(160470.5/ ((LEFT(O70)*60)+MID(O70,3,2)+(MID(O70,6,2)/100))-811.35),0),""))))</f>
        <v>159</v>
      </c>
      <c r="M70" s="17" t="str">
        <f>IF(G70="","",IF(OR(G70="NM",G70="DNS",G70="DNF",G70="DQ"),0,IF(INDEX(G$65:G70,1)="Kogel",INT((303.73*SQRT(G70))-337.5),IF(INDEX(G$65:G70,1)="Vortex",IF(INT((126*SQRT(G70))-245.5)&gt;0,INT((126*SQRT(G70))-245.5),0),""))))</f>
        <v/>
      </c>
      <c r="N70" s="17" t="str">
        <f>IF(H70="","",IF(OR(H70="NM",H70="DNS",H70="DNF",H70="DQ"),0,IF(INDEX(H$65:H70,1)="Hoog",IF(H70&gt;1.35,INT((1977.53*SQRT(H70))-1698.5),INT((H70-0.67)*733.33333+100.7)),IF(INDEX(H$65:H70,1)="Ver",IF(H70&gt;4.41,INT((887.99*SQRT(H70))-1264.5),IF(INT((H70-1.91)*200+100.5)&gt;0,INT((H70-1.91)*200+100.5),0)),""))))</f>
        <v/>
      </c>
      <c r="O70" s="17" t="str">
        <f t="shared" si="26"/>
        <v>5:08,29</v>
      </c>
      <c r="P70" s="18">
        <f t="shared" si="27"/>
        <v>65</v>
      </c>
      <c r="AC70" s="16" t="str">
        <f t="shared" si="22"/>
        <v/>
      </c>
    </row>
    <row r="71" spans="1:29" x14ac:dyDescent="0.25">
      <c r="B71" s="2">
        <f t="shared" si="23"/>
        <v>5</v>
      </c>
      <c r="C71" s="8" t="s">
        <v>98</v>
      </c>
      <c r="D71" s="9" t="str">
        <f t="shared" si="24"/>
        <v>AV Phoenix</v>
      </c>
      <c r="E71" s="14">
        <v>8.42</v>
      </c>
      <c r="F71" s="15">
        <v>3.2337962962962958E-3</v>
      </c>
      <c r="G71" s="14"/>
      <c r="H71" s="14"/>
      <c r="I71" s="2">
        <f t="shared" si="25"/>
        <v>1018</v>
      </c>
      <c r="K71" s="17">
        <f>IF(E71="","",IF(OR(E71="NM",E71="DNS",E71="DNF",E71="DQ"),0,IF(INDEX(E$5:E71,1)="60m",IF(INT(15365/IF($D$4="ET",E71,E71+0.24)-1058)&gt;0,INT(15365/IF($D$4="ET",E71,E71+0.24)-1058),0),IF(INDEX(E$5:E71,1)="40m",IF(INT(10834/IF($D$4="ET",E71,E71+0.24)-996)&gt;0,INT(10834/IF($D$4="ET",E71,E71+0.24)-996),0),""))))</f>
        <v>766</v>
      </c>
      <c r="L71" s="17">
        <f>IF(F71="","",IF(OR(F71="NM",F71="DNS",F71="DNF",F71="DQ"),0,IF(INDEX(F$65:F71,1)="1000m",IF(INT(276912/ ((LEFT(O71)*60)+MID(O71,3,2)+(MID(O71,6,2)/IF(VALUE(MID(O71,6,2))&lt;10,IF(VALUE(MID(O71,6,1))=0,100,10),100)))-738.5)&gt;0,INT(276912/ ((LEFT(O71)*60)+MID(O71,3,2)+(MID(O71,6,2)/IF(VALUE(MID(O71,6,2))&lt;10,IF(VALUE(MID(O71,6,1))=0,100,10),100)))-738.5),0),IF(INDEX(F$65:F71,1)="600m",IF(INT(160470.5/ ((LEFT(O71)*60)+MID(O71,3,2)+(MID(O71,6,2)/100))-811.35)&gt;0,INT(160470.5/ ((LEFT(O71)*60)+MID(O71,3,2)+(MID(O71,6,2)/100))-811.35),0),""))))</f>
        <v>252</v>
      </c>
      <c r="M71" s="17" t="str">
        <f>IF(G71="","",IF(OR(G71="NM",G71="DNS",G71="DNF",G71="DQ"),0,IF(INDEX(G$65:G71,1)="Kogel",INT((303.73*SQRT(G71))-337.5),IF(INDEX(G$65:G71,1)="Vortex",IF(INT((126*SQRT(G71))-245.5)&gt;0,INT((126*SQRT(G71))-245.5),0),""))))</f>
        <v/>
      </c>
      <c r="N71" s="17" t="str">
        <f>IF(H71="","",IF(OR(H71="NM",H71="DNS",H71="DNF",H71="DQ"),0,IF(INDEX(H$65:H71,1)="Hoog",IF(H71&gt;1.35,INT((1977.53*SQRT(H71))-1698.5),INT((H71-0.67)*733.33333+100.7)),IF(INDEX(H$65:H71,1)="Ver",IF(H71&gt;4.41,INT((887.99*SQRT(H71))-1264.5),IF(INT((H71-1.91)*200+100.5)&gt;0,INT((H71-1.91)*200+100.5),0)),""))))</f>
        <v/>
      </c>
      <c r="O71" s="17" t="str">
        <f t="shared" si="26"/>
        <v>4:39,40</v>
      </c>
      <c r="P71" s="18">
        <f t="shared" si="27"/>
        <v>65</v>
      </c>
      <c r="AC71" s="16" t="str">
        <f t="shared" si="22"/>
        <v/>
      </c>
    </row>
    <row r="72" spans="1:29" x14ac:dyDescent="0.25">
      <c r="B72" s="2" t="str">
        <f t="shared" si="23"/>
        <v/>
      </c>
      <c r="C72" s="8"/>
      <c r="D72" s="9" t="str">
        <f t="shared" si="24"/>
        <v>AV Phoenix</v>
      </c>
      <c r="E72" s="14"/>
      <c r="F72" s="15"/>
      <c r="G72" s="14"/>
      <c r="H72" s="14"/>
      <c r="I72" s="2" t="str">
        <f t="shared" si="25"/>
        <v/>
      </c>
      <c r="K72" s="17" t="str">
        <f>IF(E72="","",IF(OR(E72="NM",E72="DNS",E72="DNF",E72="DQ"),0,IF(INDEX(E$5:E72,1)="60m",IF(INT(15365/IF($D$4="ET",E72,E72+0.24)-1058)&gt;0,INT(15365/IF($D$4="ET",E72,E72+0.24)-1058),0),IF(INDEX(E$5:E72,1)="40m",IF(INT(10834/IF($D$4="ET",E72,E72+0.24)-996)&gt;0,INT(10834/IF($D$4="ET",E72,E72+0.24)-996),0),""))))</f>
        <v/>
      </c>
      <c r="L72" s="17" t="str">
        <f>IF(F72="","",IF(OR(F72="NM",F72="DNS",F72="DNF",F72="DQ"),0,IF(INDEX(F$65:F72,1)="1000m",IF(INT(276912/ ((LEFT(O72)*60)+MID(O72,3,2)+(MID(O72,6,2)/IF(VALUE(MID(O72,6,2))&lt;10,IF(VALUE(MID(O72,6,1))=0,100,10),100)))-738.5)&gt;0,INT(276912/ ((LEFT(O72)*60)+MID(O72,3,2)+(MID(O72,6,2)/IF(VALUE(MID(O72,6,2))&lt;10,IF(VALUE(MID(O72,6,1))=0,100,10),100)))-738.5),0),IF(INDEX(F$65:F72,1)="600m",IF(INT(160470.5/ ((LEFT(O72)*60)+MID(O72,3,2)+(MID(O72,6,2)/100))-811.35)&gt;0,INT(160470.5/ ((LEFT(O72)*60)+MID(O72,3,2)+(MID(O72,6,2)/100))-811.35),0),""))))</f>
        <v/>
      </c>
      <c r="M72" s="17" t="str">
        <f>IF(G72="","",IF(OR(G72="NM",G72="DNS",G72="DNF",G72="DQ"),0,IF(INDEX(G$65:G72,1)="Kogel",INT((303.73*SQRT(G72))-337.5),IF(INDEX(G$65:G72,1)="Vortex",IF(INT((126*SQRT(G72))-245.5)&gt;0,INT((126*SQRT(G72))-245.5),0),""))))</f>
        <v/>
      </c>
      <c r="N72" s="17" t="str">
        <f>IF(H72="","",IF(OR(H72="NM",H72="DNS",H72="DNF",H72="DQ"),0,IF(INDEX(H$65:H72,1)="Hoog",IF(H72&gt;1.35,INT((1977.53*SQRT(H72))-1698.5),INT((H72-0.67)*733.33333+100.7)),IF(INDEX(H$65:H72,1)="Ver",IF(H72&gt;4.41,INT((887.99*SQRT(H72))-1264.5),IF(INT((H72-1.91)*200+100.5)&gt;0,INT((H72-1.91)*200+100.5),0)),""))))</f>
        <v/>
      </c>
      <c r="O72" s="17" t="str">
        <f t="shared" si="26"/>
        <v>0:00,00</v>
      </c>
      <c r="P72" s="18">
        <f t="shared" si="27"/>
        <v>65</v>
      </c>
      <c r="AC72" s="16" t="str">
        <f t="shared" si="22"/>
        <v/>
      </c>
    </row>
    <row r="73" spans="1:29" x14ac:dyDescent="0.25">
      <c r="B73" s="2" t="str">
        <f t="shared" si="23"/>
        <v/>
      </c>
      <c r="C73" s="8"/>
      <c r="D73" s="9" t="str">
        <f t="shared" si="24"/>
        <v>AV Phoenix</v>
      </c>
      <c r="E73" s="14"/>
      <c r="F73" s="15"/>
      <c r="G73" s="14"/>
      <c r="H73" s="14"/>
      <c r="I73" s="2" t="str">
        <f t="shared" si="25"/>
        <v/>
      </c>
      <c r="K73" s="17" t="str">
        <f>IF(E73="","",IF(OR(E73="NM",E73="DNS",E73="DNF",E73="DQ"),0,IF(INDEX(E$5:E73,1)="60m",IF(INT(15365/IF($D$4="ET",E73,E73+0.24)-1058)&gt;0,INT(15365/IF($D$4="ET",E73,E73+0.24)-1058),0),IF(INDEX(E$5:E73,1)="40m",IF(INT(10834/IF($D$4="ET",E73,E73+0.24)-996)&gt;0,INT(10834/IF($D$4="ET",E73,E73+0.24)-996),0),""))))</f>
        <v/>
      </c>
      <c r="L73" s="17" t="str">
        <f>IF(F73="","",IF(OR(F73="NM",F73="DNS",F73="DNF",F73="DQ"),0,IF(INDEX(F$65:F73,1)="1000m",IF(INT(276912/ ((LEFT(O73)*60)+MID(O73,3,2)+(MID(O73,6,2)/IF(VALUE(MID(O73,6,2))&lt;10,IF(VALUE(MID(O73,6,1))=0,100,10),100)))-738.5)&gt;0,INT(276912/ ((LEFT(O73)*60)+MID(O73,3,2)+(MID(O73,6,2)/IF(VALUE(MID(O73,6,2))&lt;10,IF(VALUE(MID(O73,6,1))=0,100,10),100)))-738.5),0),IF(INDEX(F$65:F73,1)="600m",IF(INT(160470.5/ ((LEFT(O73)*60)+MID(O73,3,2)+(MID(O73,6,2)/100))-811.35)&gt;0,INT(160470.5/ ((LEFT(O73)*60)+MID(O73,3,2)+(MID(O73,6,2)/100))-811.35),0),""))))</f>
        <v/>
      </c>
      <c r="M73" s="17" t="str">
        <f>IF(G73="","",IF(OR(G73="NM",G73="DNS",G73="DNF",G73="DQ"),0,IF(INDEX(G$65:G73,1)="Kogel",INT((303.73*SQRT(G73))-337.5),IF(INDEX(G$65:G73,1)="Vortex",IF(INT((126*SQRT(G73))-245.5)&gt;0,INT((126*SQRT(G73))-245.5),0),""))))</f>
        <v/>
      </c>
      <c r="N73" s="17" t="str">
        <f>IF(H73="","",IF(OR(H73="NM",H73="DNS",H73="DNF",H73="DQ"),0,IF(INDEX(H$65:H73,1)="Hoog",IF(H73&gt;1.35,INT((1977.53*SQRT(H73))-1698.5),INT((H73-0.67)*733.33333+100.7)),IF(INDEX(H$65:H73,1)="Ver",IF(H73&gt;4.41,INT((887.99*SQRT(H73))-1264.5),IF(INT((H73-1.91)*200+100.5)&gt;0,INT((H73-1.91)*200+100.5),0)),""))))</f>
        <v/>
      </c>
      <c r="O73" s="17" t="str">
        <f t="shared" si="26"/>
        <v>0:00,00</v>
      </c>
      <c r="P73" s="18">
        <f t="shared" si="27"/>
        <v>65</v>
      </c>
      <c r="AC73" s="16" t="str">
        <f t="shared" si="22"/>
        <v/>
      </c>
    </row>
    <row r="74" spans="1:29" x14ac:dyDescent="0.25">
      <c r="B74" s="2" t="str">
        <f t="shared" si="23"/>
        <v/>
      </c>
      <c r="C74" s="8"/>
      <c r="D74" s="9" t="str">
        <f t="shared" si="24"/>
        <v>AV Phoenix</v>
      </c>
      <c r="E74" s="14"/>
      <c r="F74" s="15"/>
      <c r="G74" s="14"/>
      <c r="H74" s="14"/>
      <c r="I74" s="2" t="str">
        <f t="shared" si="25"/>
        <v/>
      </c>
      <c r="K74" s="17" t="str">
        <f>IF(E74="","",IF(OR(E74="NM",E74="DNS",E74="DNF",E74="DQ"),0,IF(INDEX(E$5:E74,1)="60m",IF(INT(15365/IF($D$4="ET",E74,E74+0.24)-1058)&gt;0,INT(15365/IF($D$4="ET",E74,E74+0.24)-1058),0),IF(INDEX(E$5:E74,1)="40m",IF(INT(10834/IF($D$4="ET",E74,E74+0.24)-996)&gt;0,INT(10834/IF($D$4="ET",E74,E74+0.24)-996),0),""))))</f>
        <v/>
      </c>
      <c r="L74" s="17" t="str">
        <f>IF(F74="","",IF(OR(F74="NM",F74="DNS",F74="DNF",F74="DQ"),0,IF(INDEX(F$65:F74,1)="1000m",IF(INT(276912/ ((LEFT(O74)*60)+MID(O74,3,2)+(MID(O74,6,2)/IF(VALUE(MID(O74,6,2))&lt;10,IF(VALUE(MID(O74,6,1))=0,100,10),100)))-738.5)&gt;0,INT(276912/ ((LEFT(O74)*60)+MID(O74,3,2)+(MID(O74,6,2)/IF(VALUE(MID(O74,6,2))&lt;10,IF(VALUE(MID(O74,6,1))=0,100,10),100)))-738.5),0),IF(INDEX(F$65:F74,1)="600m",IF(INT(160470.5/ ((LEFT(O74)*60)+MID(O74,3,2)+(MID(O74,6,2)/100))-811.35)&gt;0,INT(160470.5/ ((LEFT(O74)*60)+MID(O74,3,2)+(MID(O74,6,2)/100))-811.35),0),""))))</f>
        <v/>
      </c>
      <c r="M74" s="17" t="str">
        <f>IF(G74="","",IF(OR(G74="NM",G74="DNS",G74="DNF",G74="DQ"),0,IF(INDEX(G$65:G74,1)="Kogel",INT((303.73*SQRT(G74))-337.5),IF(INDEX(G$65:G74,1)="Vortex",IF(INT((126*SQRT(G74))-245.5)&gt;0,INT((126*SQRT(G74))-245.5),0),""))))</f>
        <v/>
      </c>
      <c r="N74" s="17" t="str">
        <f>IF(H74="","",IF(OR(H74="NM",H74="DNS",H74="DNF",H74="DQ"),0,IF(INDEX(H$65:H74,1)="Hoog",IF(H74&gt;1.35,INT((1977.53*SQRT(H74))-1698.5),INT((H74-0.67)*733.33333+100.7)),IF(INDEX(H$65:H74,1)="Ver",IF(H74&gt;4.41,INT((887.99*SQRT(H74))-1264.5),IF(INT((H74-1.91)*200+100.5)&gt;0,INT((H74-1.91)*200+100.5),0)),""))))</f>
        <v/>
      </c>
      <c r="O74" s="17" t="str">
        <f t="shared" si="26"/>
        <v>0:00,00</v>
      </c>
      <c r="P74" s="18">
        <f t="shared" si="27"/>
        <v>65</v>
      </c>
      <c r="AC74" s="16" t="str">
        <f t="shared" si="22"/>
        <v/>
      </c>
    </row>
    <row r="75" spans="1:29" x14ac:dyDescent="0.25">
      <c r="B75" s="2" t="str">
        <f t="shared" si="23"/>
        <v/>
      </c>
      <c r="C75" s="8"/>
      <c r="D75" s="9" t="str">
        <f t="shared" si="24"/>
        <v>AV Phoenix</v>
      </c>
      <c r="E75" s="14"/>
      <c r="F75" s="15"/>
      <c r="G75" s="14"/>
      <c r="H75" s="14"/>
      <c r="I75" s="2" t="str">
        <f t="shared" si="25"/>
        <v/>
      </c>
      <c r="K75" s="17" t="str">
        <f>IF(E75="","",IF(OR(E75="NM",E75="DNS",E75="DNF",E75="DQ"),0,IF(INDEX(E$5:E75,1)="60m",IF(INT(15365/IF($D$4="ET",E75,E75+0.24)-1058)&gt;0,INT(15365/IF($D$4="ET",E75,E75+0.24)-1058),0),IF(INDEX(E$5:E75,1)="40m",IF(INT(10834/IF($D$4="ET",E75,E75+0.24)-996)&gt;0,INT(10834/IF($D$4="ET",E75,E75+0.24)-996),0),""))))</f>
        <v/>
      </c>
      <c r="L75" s="17" t="str">
        <f>IF(F75="","",IF(OR(F75="NM",F75="DNS",F75="DNF",F75="DQ"),0,IF(INDEX(F$65:F75,1)="1000m",IF(INT(276912/ ((LEFT(O75)*60)+MID(O75,3,2)+(MID(O75,6,2)/IF(VALUE(MID(O75,6,2))&lt;10,IF(VALUE(MID(O75,6,1))=0,100,10),100)))-738.5)&gt;0,INT(276912/ ((LEFT(O75)*60)+MID(O75,3,2)+(MID(O75,6,2)/IF(VALUE(MID(O75,6,2))&lt;10,IF(VALUE(MID(O75,6,1))=0,100,10),100)))-738.5),0),IF(INDEX(F$65:F75,1)="600m",IF(INT(160470.5/ ((LEFT(O75)*60)+MID(O75,3,2)+(MID(O75,6,2)/100))-811.35)&gt;0,INT(160470.5/ ((LEFT(O75)*60)+MID(O75,3,2)+(MID(O75,6,2)/100))-811.35),0),""))))</f>
        <v/>
      </c>
      <c r="M75" s="17" t="str">
        <f>IF(G75="","",IF(OR(G75="NM",G75="DNS",G75="DNF",G75="DQ"),0,IF(INDEX(G$65:G75,1)="Kogel",INT((303.73*SQRT(G75))-337.5),IF(INDEX(G$65:G75,1)="Vortex",IF(INT((126*SQRT(G75))-245.5)&gt;0,INT((126*SQRT(G75))-245.5),0),""))))</f>
        <v/>
      </c>
      <c r="N75" s="17" t="str">
        <f>IF(H75="","",IF(OR(H75="NM",H75="DNS",H75="DNF",H75="DQ"),0,IF(INDEX(H$65:H75,1)="Hoog",IF(H75&gt;1.35,INT((1977.53*SQRT(H75))-1698.5),INT((H75-0.67)*733.33333+100.7)),IF(INDEX(H$65:H75,1)="Ver",IF(H75&gt;4.41,INT((887.99*SQRT(H75))-1264.5),IF(INT((H75-1.91)*200+100.5)&gt;0,INT((H75-1.91)*200+100.5),0)),""))))</f>
        <v/>
      </c>
      <c r="O75" s="17" t="str">
        <f t="shared" si="26"/>
        <v>0:00,00</v>
      </c>
      <c r="P75" s="18">
        <f t="shared" si="27"/>
        <v>65</v>
      </c>
      <c r="AC75" s="16" t="str">
        <f t="shared" si="22"/>
        <v/>
      </c>
    </row>
    <row r="76" spans="1:29" x14ac:dyDescent="0.25">
      <c r="B76" s="2" t="str">
        <f t="shared" si="23"/>
        <v/>
      </c>
      <c r="C76" s="8"/>
      <c r="D76" s="9" t="str">
        <f t="shared" si="24"/>
        <v>AV Phoenix</v>
      </c>
      <c r="E76" s="14"/>
      <c r="F76" s="15"/>
      <c r="G76" s="14"/>
      <c r="H76" s="14"/>
      <c r="I76" s="2" t="str">
        <f t="shared" si="25"/>
        <v/>
      </c>
      <c r="K76" s="17" t="str">
        <f>IF(E76="","",IF(OR(E76="NM",E76="DNS",E76="DNF",E76="DQ"),0,IF(INDEX(E$5:E76,1)="60m",IF(INT(15365/IF($D$4="ET",E76,E76+0.24)-1058)&gt;0,INT(15365/IF($D$4="ET",E76,E76+0.24)-1058),0),IF(INDEX(E$5:E76,1)="40m",IF(INT(10834/IF($D$4="ET",E76,E76+0.24)-996)&gt;0,INT(10834/IF($D$4="ET",E76,E76+0.24)-996),0),""))))</f>
        <v/>
      </c>
      <c r="L76" s="17" t="str">
        <f>IF(F76="","",IF(OR(F76="NM",F76="DNS",F76="DNF",F76="DQ"),0,IF(INDEX(F$65:F76,1)="1000m",IF(INT(276912/ ((LEFT(O76)*60)+MID(O76,3,2)+(MID(O76,6,2)/IF(VALUE(MID(O76,6,2))&lt;10,IF(VALUE(MID(O76,6,1))=0,100,10),100)))-738.5)&gt;0,INT(276912/ ((LEFT(O76)*60)+MID(O76,3,2)+(MID(O76,6,2)/IF(VALUE(MID(O76,6,2))&lt;10,IF(VALUE(MID(O76,6,1))=0,100,10),100)))-738.5),0),IF(INDEX(F$65:F76,1)="600m",IF(INT(160470.5/ ((LEFT(O76)*60)+MID(O76,3,2)+(MID(O76,6,2)/100))-811.35)&gt;0,INT(160470.5/ ((LEFT(O76)*60)+MID(O76,3,2)+(MID(O76,6,2)/100))-811.35),0),""))))</f>
        <v/>
      </c>
      <c r="M76" s="17" t="str">
        <f>IF(G76="","",IF(OR(G76="NM",G76="DNS",G76="DNF",G76="DQ"),0,IF(INDEX(G$65:G76,1)="Kogel",INT((303.73*SQRT(G76))-337.5),IF(INDEX(G$65:G76,1)="Vortex",IF(INT((126*SQRT(G76))-245.5)&gt;0,INT((126*SQRT(G76))-245.5),0),""))))</f>
        <v/>
      </c>
      <c r="N76" s="17" t="str">
        <f>IF(H76="","",IF(OR(H76="NM",H76="DNS",H76="DNF",H76="DQ"),0,IF(INDEX(H$65:H76,1)="Hoog",IF(H76&gt;1.35,INT((1977.53*SQRT(H76))-1698.5),INT((H76-0.67)*733.33333+100.7)),IF(INDEX(H$65:H76,1)="Ver",IF(H76&gt;4.41,INT((887.99*SQRT(H76))-1264.5),IF(INT((H76-1.91)*200+100.5)&gt;0,INT((H76-1.91)*200+100.5),0)),""))))</f>
        <v/>
      </c>
      <c r="O76" s="17" t="str">
        <f t="shared" si="26"/>
        <v>0:00,00</v>
      </c>
      <c r="P76" s="18">
        <f t="shared" si="27"/>
        <v>65</v>
      </c>
      <c r="AC76" s="16" t="str">
        <f t="shared" si="22"/>
        <v/>
      </c>
    </row>
    <row r="77" spans="1:29" x14ac:dyDescent="0.25">
      <c r="B77" s="2" t="str">
        <f t="shared" si="23"/>
        <v/>
      </c>
      <c r="C77" s="8"/>
      <c r="D77" s="9" t="str">
        <f t="shared" si="24"/>
        <v>AV Phoenix</v>
      </c>
      <c r="E77" s="14"/>
      <c r="F77" s="15"/>
      <c r="G77" s="14"/>
      <c r="H77" s="14"/>
      <c r="I77" s="2" t="str">
        <f t="shared" si="25"/>
        <v/>
      </c>
      <c r="K77" s="17" t="str">
        <f>IF(E77="","",IF(OR(E77="NM",E77="DNS",E77="DNF",E77="DQ"),0,IF(INDEX(E$5:E77,1)="60m",IF(INT(15365/IF($D$4="ET",E77,E77+0.24)-1058)&gt;0,INT(15365/IF($D$4="ET",E77,E77+0.24)-1058),0),IF(INDEX(E$5:E77,1)="40m",IF(INT(10834/IF($D$4="ET",E77,E77+0.24)-996)&gt;0,INT(10834/IF($D$4="ET",E77,E77+0.24)-996),0),""))))</f>
        <v/>
      </c>
      <c r="L77" s="17" t="str">
        <f>IF(F77="","",IF(OR(F77="NM",F77="DNS",F77="DNF",F77="DQ"),0,IF(INDEX(F$65:F77,1)="1000m",IF(INT(276912/ ((LEFT(O77)*60)+MID(O77,3,2)+(MID(O77,6,2)/IF(VALUE(MID(O77,6,2))&lt;10,IF(VALUE(MID(O77,6,1))=0,100,10),100)))-738.5)&gt;0,INT(276912/ ((LEFT(O77)*60)+MID(O77,3,2)+(MID(O77,6,2)/IF(VALUE(MID(O77,6,2))&lt;10,IF(VALUE(MID(O77,6,1))=0,100,10),100)))-738.5),0),IF(INDEX(F$65:F77,1)="600m",IF(INT(160470.5/ ((LEFT(O77)*60)+MID(O77,3,2)+(MID(O77,6,2)/100))-811.35)&gt;0,INT(160470.5/ ((LEFT(O77)*60)+MID(O77,3,2)+(MID(O77,6,2)/100))-811.35),0),""))))</f>
        <v/>
      </c>
      <c r="M77" s="17" t="str">
        <f>IF(G77="","",IF(OR(G77="NM",G77="DNS",G77="DNF",G77="DQ"),0,IF(INDEX(G$65:G77,1)="Kogel",INT((303.73*SQRT(G77))-337.5),IF(INDEX(G$65:G77,1)="Vortex",IF(INT((126*SQRT(G77))-245.5)&gt;0,INT((126*SQRT(G77))-245.5),0),""))))</f>
        <v/>
      </c>
      <c r="N77" s="17" t="str">
        <f>IF(H77="","",IF(OR(H77="NM",H77="DNS",H77="DNF",H77="DQ"),0,IF(INDEX(H$65:H77,1)="Hoog",IF(H77&gt;1.35,INT((1977.53*SQRT(H77))-1698.5),INT((H77-0.67)*733.33333+100.7)),IF(INDEX(H$65:H77,1)="Ver",IF(H77&gt;4.41,INT((887.99*SQRT(H77))-1264.5),IF(INT((H77-1.91)*200+100.5)&gt;0,INT((H77-1.91)*200+100.5),0)),""))))</f>
        <v/>
      </c>
      <c r="O77" s="17" t="str">
        <f t="shared" si="26"/>
        <v>0:00,00</v>
      </c>
      <c r="P77" s="18">
        <f t="shared" si="27"/>
        <v>65</v>
      </c>
      <c r="AC77" s="16" t="str">
        <f t="shared" si="22"/>
        <v/>
      </c>
    </row>
    <row r="78" spans="1:29" x14ac:dyDescent="0.25">
      <c r="B78" s="2" t="str">
        <f t="shared" si="23"/>
        <v/>
      </c>
      <c r="C78" s="8"/>
      <c r="D78" s="9" t="str">
        <f t="shared" si="24"/>
        <v>AV Phoenix</v>
      </c>
      <c r="E78" s="14"/>
      <c r="F78" s="15"/>
      <c r="G78" s="14"/>
      <c r="H78" s="14"/>
      <c r="I78" s="2" t="str">
        <f t="shared" si="25"/>
        <v/>
      </c>
      <c r="K78" s="17" t="str">
        <f>IF(E78="","",IF(OR(E78="NM",E78="DNS",E78="DNF",E78="DQ"),0,IF(INDEX(E$5:E78,1)="60m",IF(INT(15365/IF($D$4="ET",E78,E78+0.24)-1058)&gt;0,INT(15365/IF($D$4="ET",E78,E78+0.24)-1058),0),IF(INDEX(E$5:E78,1)="40m",IF(INT(10834/IF($D$4="ET",E78,E78+0.24)-996)&gt;0,INT(10834/IF($D$4="ET",E78,E78+0.24)-996),0),""))))</f>
        <v/>
      </c>
      <c r="L78" s="17" t="str">
        <f>IF(F78="","",IF(OR(F78="NM",F78="DNS",F78="DNF",F78="DQ"),0,IF(INDEX(F$65:F78,1)="1000m",IF(INT(276912/ ((LEFT(O78)*60)+MID(O78,3,2)+(MID(O78,6,2)/IF(VALUE(MID(O78,6,2))&lt;10,IF(VALUE(MID(O78,6,1))=0,100,10),100)))-738.5)&gt;0,INT(276912/ ((LEFT(O78)*60)+MID(O78,3,2)+(MID(O78,6,2)/IF(VALUE(MID(O78,6,2))&lt;10,IF(VALUE(MID(O78,6,1))=0,100,10),100)))-738.5),0),IF(INDEX(F$65:F78,1)="600m",IF(INT(160470.5/ ((LEFT(O78)*60)+MID(O78,3,2)+(MID(O78,6,2)/100))-811.35)&gt;0,INT(160470.5/ ((LEFT(O78)*60)+MID(O78,3,2)+(MID(O78,6,2)/100))-811.35),0),""))))</f>
        <v/>
      </c>
      <c r="M78" s="17" t="str">
        <f>IF(G78="","",IF(OR(G78="NM",G78="DNS",G78="DNF",G78="DQ"),0,IF(INDEX(G$65:G78,1)="Kogel",INT((303.73*SQRT(G78))-337.5),IF(INDEX(G$65:G78,1)="Vortex",IF(INT((126*SQRT(G78))-245.5)&gt;0,INT((126*SQRT(G78))-245.5),0),""))))</f>
        <v/>
      </c>
      <c r="N78" s="17" t="str">
        <f>IF(H78="","",IF(OR(H78="NM",H78="DNS",H78="DNF",H78="DQ"),0,IF(INDEX(H$65:H78,1)="Hoog",IF(H78&gt;1.35,INT((1977.53*SQRT(H78))-1698.5),INT((H78-0.67)*733.33333+100.7)),IF(INDEX(H$65:H78,1)="Ver",IF(H78&gt;4.41,INT((887.99*SQRT(H78))-1264.5),IF(INT((H78-1.91)*200+100.5)&gt;0,INT((H78-1.91)*200+100.5),0)),""))))</f>
        <v/>
      </c>
      <c r="O78" s="17" t="str">
        <f t="shared" si="26"/>
        <v>0:00,00</v>
      </c>
      <c r="P78" s="18">
        <f t="shared" si="27"/>
        <v>65</v>
      </c>
      <c r="AC78" s="16" t="str">
        <f t="shared" si="22"/>
        <v/>
      </c>
    </row>
    <row r="79" spans="1:29" x14ac:dyDescent="0.25">
      <c r="B79" s="2" t="str">
        <f t="shared" si="23"/>
        <v/>
      </c>
      <c r="C79" s="8"/>
      <c r="D79" s="9" t="str">
        <f t="shared" si="24"/>
        <v>AV Phoenix</v>
      </c>
      <c r="E79" s="14"/>
      <c r="F79" s="15"/>
      <c r="G79" s="14"/>
      <c r="H79" s="14"/>
      <c r="I79" s="2" t="str">
        <f t="shared" si="25"/>
        <v/>
      </c>
      <c r="K79" s="17" t="str">
        <f>IF(E79="","",IF(OR(E79="NM",E79="DNS",E79="DNF",E79="DQ"),0,IF(INDEX(E$5:E79,1)="60m",IF(INT(15365/IF($D$4="ET",E79,E79+0.24)-1058)&gt;0,INT(15365/IF($D$4="ET",E79,E79+0.24)-1058),0),IF(INDEX(E$5:E79,1)="40m",IF(INT(10834/IF($D$4="ET",E79,E79+0.24)-996)&gt;0,INT(10834/IF($D$4="ET",E79,E79+0.24)-996),0),""))))</f>
        <v/>
      </c>
      <c r="L79" s="17" t="str">
        <f>IF(F79="","",IF(OR(F79="NM",F79="DNS",F79="DNF",F79="DQ"),0,IF(INDEX(F$65:F79,1)="1000m",IF(INT(276912/ ((LEFT(O79)*60)+MID(O79,3,2)+(MID(O79,6,2)/IF(VALUE(MID(O79,6,2))&lt;10,IF(VALUE(MID(O79,6,1))=0,100,10),100)))-738.5)&gt;0,INT(276912/ ((LEFT(O79)*60)+MID(O79,3,2)+(MID(O79,6,2)/IF(VALUE(MID(O79,6,2))&lt;10,IF(VALUE(MID(O79,6,1))=0,100,10),100)))-738.5),0),IF(INDEX(F$65:F79,1)="600m",IF(INT(160470.5/ ((LEFT(O79)*60)+MID(O79,3,2)+(MID(O79,6,2)/100))-811.35)&gt;0,INT(160470.5/ ((LEFT(O79)*60)+MID(O79,3,2)+(MID(O79,6,2)/100))-811.35),0),""))))</f>
        <v/>
      </c>
      <c r="M79" s="17" t="str">
        <f>IF(G79="","",IF(OR(G79="NM",G79="DNS",G79="DNF",G79="DQ"),0,IF(INDEX(G$65:G79,1)="Kogel",INT((303.73*SQRT(G79))-337.5),IF(INDEX(G$65:G79,1)="Vortex",IF(INT((126*SQRT(G79))-245.5)&gt;0,INT((126*SQRT(G79))-245.5),0),""))))</f>
        <v/>
      </c>
      <c r="N79" s="17" t="str">
        <f>IF(H79="","",IF(OR(H79="NM",H79="DNS",H79="DNF",H79="DQ"),0,IF(INDEX(H$65:H79,1)="Hoog",IF(H79&gt;1.35,INT((1977.53*SQRT(H79))-1698.5),INT((H79-0.67)*733.33333+100.7)),IF(INDEX(H$65:H79,1)="Ver",IF(H79&gt;4.41,INT((887.99*SQRT(H79))-1264.5),IF(INT((H79-1.91)*200+100.5)&gt;0,INT((H79-1.91)*200+100.5),0)),""))))</f>
        <v/>
      </c>
      <c r="O79" s="17" t="str">
        <f t="shared" si="26"/>
        <v>0:00,00</v>
      </c>
      <c r="P79" s="18">
        <f t="shared" si="27"/>
        <v>65</v>
      </c>
      <c r="AC79" s="16" t="str">
        <f t="shared" si="22"/>
        <v/>
      </c>
    </row>
    <row r="80" spans="1:29" x14ac:dyDescent="0.25">
      <c r="B80" s="2" t="str">
        <f t="shared" si="23"/>
        <v/>
      </c>
      <c r="C80" s="8"/>
      <c r="D80" s="9" t="str">
        <f t="shared" si="24"/>
        <v>AV Phoenix</v>
      </c>
      <c r="E80" s="14"/>
      <c r="F80" s="15"/>
      <c r="G80" s="14"/>
      <c r="H80" s="14"/>
      <c r="I80" s="2" t="str">
        <f t="shared" si="25"/>
        <v/>
      </c>
      <c r="K80" s="17" t="str">
        <f>IF(E80="","",IF(OR(E80="NM",E80="DNS",E80="DNF",E80="DQ"),0,IF(INDEX(E$5:E80,1)="60m",IF(INT(15365/IF($D$4="ET",E80,E80+0.24)-1058)&gt;0,INT(15365/IF($D$4="ET",E80,E80+0.24)-1058),0),IF(INDEX(E$5:E80,1)="40m",IF(INT(10834/IF($D$4="ET",E80,E80+0.24)-996)&gt;0,INT(10834/IF($D$4="ET",E80,E80+0.24)-996),0),""))))</f>
        <v/>
      </c>
      <c r="L80" s="17" t="str">
        <f>IF(F80="","",IF(OR(F80="NM",F80="DNS",F80="DNF",F80="DQ"),0,IF(INDEX(F$65:F80,1)="1000m",IF(INT(276912/ ((LEFT(O80)*60)+MID(O80,3,2)+(MID(O80,6,2)/IF(VALUE(MID(O80,6,2))&lt;10,IF(VALUE(MID(O80,6,1))=0,100,10),100)))-738.5)&gt;0,INT(276912/ ((LEFT(O80)*60)+MID(O80,3,2)+(MID(O80,6,2)/IF(VALUE(MID(O80,6,2))&lt;10,IF(VALUE(MID(O80,6,1))=0,100,10),100)))-738.5),0),IF(INDEX(F$65:F80,1)="600m",IF(INT(160470.5/ ((LEFT(O80)*60)+MID(O80,3,2)+(MID(O80,6,2)/100))-811.35)&gt;0,INT(160470.5/ ((LEFT(O80)*60)+MID(O80,3,2)+(MID(O80,6,2)/100))-811.35),0),""))))</f>
        <v/>
      </c>
      <c r="M80" s="17" t="str">
        <f>IF(G80="","",IF(OR(G80="NM",G80="DNS",G80="DNF",G80="DQ"),0,IF(INDEX(G$65:G80,1)="Kogel",INT((303.73*SQRT(G80))-337.5),IF(INDEX(G$65:G80,1)="Vortex",IF(INT((126*SQRT(G80))-245.5)&gt;0,INT((126*SQRT(G80))-245.5),0),""))))</f>
        <v/>
      </c>
      <c r="N80" s="17" t="str">
        <f>IF(H80="","",IF(OR(H80="NM",H80="DNS",H80="DNF",H80="DQ"),0,IF(INDEX(H$65:H80,1)="Hoog",IF(H80&gt;1.35,INT((1977.53*SQRT(H80))-1698.5),INT((H80-0.67)*733.33333+100.7)),IF(INDEX(H$65:H80,1)="Ver",IF(H80&gt;4.41,INT((887.99*SQRT(H80))-1264.5),IF(INT((H80-1.91)*200+100.5)&gt;0,INT((H80-1.91)*200+100.5),0)),""))))</f>
        <v/>
      </c>
      <c r="O80" s="17" t="str">
        <f t="shared" si="26"/>
        <v>0:00,00</v>
      </c>
      <c r="P80" s="18">
        <f t="shared" si="27"/>
        <v>65</v>
      </c>
      <c r="AC80" s="16" t="str">
        <f t="shared" si="22"/>
        <v/>
      </c>
    </row>
    <row r="81" spans="1:29" x14ac:dyDescent="0.25">
      <c r="B81" s="2" t="str">
        <f t="shared" si="23"/>
        <v/>
      </c>
      <c r="C81" s="8"/>
      <c r="D81" s="9" t="str">
        <f t="shared" si="24"/>
        <v>AV Phoenix</v>
      </c>
      <c r="E81" s="14"/>
      <c r="F81" s="15"/>
      <c r="G81" s="14"/>
      <c r="H81" s="14"/>
      <c r="I81" s="2" t="str">
        <f t="shared" si="25"/>
        <v/>
      </c>
      <c r="K81" s="17" t="str">
        <f>IF(E81="","",IF(OR(E81="NM",E81="DNS",E81="DNF",E81="DQ"),0,IF(INDEX(E$5:E81,1)="60m",IF(INT(15365/IF($D$4="ET",E81,E81+0.24)-1058)&gt;0,INT(15365/IF($D$4="ET",E81,E81+0.24)-1058),0),IF(INDEX(E$5:E81,1)="40m",IF(INT(10834/IF($D$4="ET",E81,E81+0.24)-996)&gt;0,INT(10834/IF($D$4="ET",E81,E81+0.24)-996),0),""))))</f>
        <v/>
      </c>
      <c r="L81" s="17" t="str">
        <f>IF(F81="","",IF(OR(F81="NM",F81="DNS",F81="DNF",F81="DQ"),0,IF(INDEX(F$65:F81,1)="1000m",IF(INT(276912/ ((LEFT(O81)*60)+MID(O81,3,2)+(MID(O81,6,2)/IF(VALUE(MID(O81,6,2))&lt;10,IF(VALUE(MID(O81,6,1))=0,100,10),100)))-738.5)&gt;0,INT(276912/ ((LEFT(O81)*60)+MID(O81,3,2)+(MID(O81,6,2)/IF(VALUE(MID(O81,6,2))&lt;10,IF(VALUE(MID(O81,6,1))=0,100,10),100)))-738.5),0),IF(INDEX(F$65:F81,1)="600m",IF(INT(160470.5/ ((LEFT(O81)*60)+MID(O81,3,2)+(MID(O81,6,2)/100))-811.35)&gt;0,INT(160470.5/ ((LEFT(O81)*60)+MID(O81,3,2)+(MID(O81,6,2)/100))-811.35),0),""))))</f>
        <v/>
      </c>
      <c r="M81" s="17" t="str">
        <f>IF(G81="","",IF(OR(G81="NM",G81="DNS",G81="DNF",G81="DQ"),0,IF(INDEX(G$65:G81,1)="Kogel",INT((303.73*SQRT(G81))-337.5),IF(INDEX(G$65:G81,1)="Vortex",IF(INT((126*SQRT(G81))-245.5)&gt;0,INT((126*SQRT(G81))-245.5),0),""))))</f>
        <v/>
      </c>
      <c r="N81" s="17" t="str">
        <f>IF(H81="","",IF(OR(H81="NM",H81="DNS",H81="DNF",H81="DQ"),0,IF(INDEX(H$65:H81,1)="Hoog",IF(H81&gt;1.35,INT((1977.53*SQRT(H81))-1698.5),INT((H81-0.67)*733.33333+100.7)),IF(INDEX(H$65:H81,1)="Ver",IF(H81&gt;4.41,INT((887.99*SQRT(H81))-1264.5),IF(INT((H81-1.91)*200+100.5)&gt;0,INT((H81-1.91)*200+100.5),0)),""))))</f>
        <v/>
      </c>
      <c r="O81" s="17" t="str">
        <f t="shared" si="26"/>
        <v>0:00,00</v>
      </c>
      <c r="P81" s="18">
        <f t="shared" si="27"/>
        <v>65</v>
      </c>
      <c r="AC81" s="16" t="str">
        <f t="shared" si="22"/>
        <v/>
      </c>
    </row>
    <row r="82" spans="1:29" x14ac:dyDescent="0.25">
      <c r="B82" s="2" t="str">
        <f t="shared" si="23"/>
        <v/>
      </c>
      <c r="C82" s="8"/>
      <c r="D82" s="9" t="str">
        <f t="shared" si="24"/>
        <v>AV Phoenix</v>
      </c>
      <c r="E82" s="14"/>
      <c r="F82" s="15"/>
      <c r="G82" s="14"/>
      <c r="H82" s="14"/>
      <c r="I82" s="2" t="str">
        <f t="shared" si="25"/>
        <v/>
      </c>
      <c r="K82" s="17" t="str">
        <f>IF(E82="","",IF(OR(E82="NM",E82="DNS",E82="DNF",E82="DQ"),0,IF(INDEX(E$5:E82,1)="60m",IF(INT(15365/IF($D$4="ET",E82,E82+0.24)-1058)&gt;0,INT(15365/IF($D$4="ET",E82,E82+0.24)-1058),0),IF(INDEX(E$5:E82,1)="40m",IF(INT(10834/IF($D$4="ET",E82,E82+0.24)-996)&gt;0,INT(10834/IF($D$4="ET",E82,E82+0.24)-996),0),""))))</f>
        <v/>
      </c>
      <c r="L82" s="17" t="str">
        <f>IF(F82="","",IF(OR(F82="NM",F82="DNS",F82="DNF",F82="DQ"),0,IF(INDEX(F$65:F82,1)="1000m",IF(INT(276912/ ((LEFT(O82)*60)+MID(O82,3,2)+(MID(O82,6,2)/IF(VALUE(MID(O82,6,2))&lt;10,IF(VALUE(MID(O82,6,1))=0,100,10),100)))-738.5)&gt;0,INT(276912/ ((LEFT(O82)*60)+MID(O82,3,2)+(MID(O82,6,2)/IF(VALUE(MID(O82,6,2))&lt;10,IF(VALUE(MID(O82,6,1))=0,100,10),100)))-738.5),0),IF(INDEX(F$65:F82,1)="600m",IF(INT(160470.5/ ((LEFT(O82)*60)+MID(O82,3,2)+(MID(O82,6,2)/100))-811.35)&gt;0,INT(160470.5/ ((LEFT(O82)*60)+MID(O82,3,2)+(MID(O82,6,2)/100))-811.35),0),""))))</f>
        <v/>
      </c>
      <c r="M82" s="17" t="str">
        <f>IF(G82="","",IF(OR(G82="NM",G82="DNS",G82="DNF",G82="DQ"),0,IF(INDEX(G$65:G82,1)="Kogel",INT((303.73*SQRT(G82))-337.5),IF(INDEX(G$65:G82,1)="Vortex",IF(INT((126*SQRT(G82))-245.5)&gt;0,INT((126*SQRT(G82))-245.5),0),""))))</f>
        <v/>
      </c>
      <c r="N82" s="17" t="str">
        <f>IF(H82="","",IF(OR(H82="NM",H82="DNS",H82="DNF",H82="DQ"),0,IF(INDEX(H$65:H82,1)="Hoog",IF(H82&gt;1.35,INT((1977.53*SQRT(H82))-1698.5),INT((H82-0.67)*733.33333+100.7)),IF(INDEX(H$65:H82,1)="Ver",IF(H82&gt;4.41,INT((887.99*SQRT(H82))-1264.5),IF(INT((H82-1.91)*200+100.5)&gt;0,INT((H82-1.91)*200+100.5),0)),""))))</f>
        <v/>
      </c>
      <c r="O82" s="17" t="str">
        <f t="shared" si="26"/>
        <v>0:00,00</v>
      </c>
      <c r="P82" s="18">
        <f t="shared" si="27"/>
        <v>65</v>
      </c>
      <c r="AC82" s="16" t="str">
        <f t="shared" si="22"/>
        <v/>
      </c>
    </row>
    <row r="83" spans="1:29" x14ac:dyDescent="0.25">
      <c r="B83" s="2" t="str">
        <f t="shared" si="23"/>
        <v/>
      </c>
      <c r="C83" s="8"/>
      <c r="D83" s="9" t="str">
        <f t="shared" si="24"/>
        <v>AV Phoenix</v>
      </c>
      <c r="E83" s="14"/>
      <c r="F83" s="15"/>
      <c r="G83" s="14"/>
      <c r="H83" s="14"/>
      <c r="I83" s="2" t="str">
        <f t="shared" si="25"/>
        <v/>
      </c>
      <c r="K83" s="17" t="str">
        <f>IF(E83="","",IF(OR(E83="NM",E83="DNS",E83="DNF",E83="DQ"),0,IF(INDEX(E$5:E83,1)="60m",IF(INT(15365/IF($D$4="ET",E83,E83+0.24)-1058)&gt;0,INT(15365/IF($D$4="ET",E83,E83+0.24)-1058),0),IF(INDEX(E$5:E83,1)="40m",IF(INT(10834/IF($D$4="ET",E83,E83+0.24)-996)&gt;0,INT(10834/IF($D$4="ET",E83,E83+0.24)-996),0),""))))</f>
        <v/>
      </c>
      <c r="L83" s="17" t="str">
        <f>IF(F83="","",IF(OR(F83="NM",F83="DNS",F83="DNF",F83="DQ"),0,IF(INDEX(F$65:F83,1)="1000m",IF(INT(276912/ ((LEFT(O83)*60)+MID(O83,3,2)+(MID(O83,6,2)/IF(VALUE(MID(O83,6,2))&lt;10,IF(VALUE(MID(O83,6,1))=0,100,10),100)))-738.5)&gt;0,INT(276912/ ((LEFT(O83)*60)+MID(O83,3,2)+(MID(O83,6,2)/IF(VALUE(MID(O83,6,2))&lt;10,IF(VALUE(MID(O83,6,1))=0,100,10),100)))-738.5),0),IF(INDEX(F$65:F83,1)="600m",IF(INT(160470.5/ ((LEFT(O83)*60)+MID(O83,3,2)+(MID(O83,6,2)/100))-811.35)&gt;0,INT(160470.5/ ((LEFT(O83)*60)+MID(O83,3,2)+(MID(O83,6,2)/100))-811.35),0),""))))</f>
        <v/>
      </c>
      <c r="M83" s="17" t="str">
        <f>IF(G83="","",IF(OR(G83="NM",G83="DNS",G83="DNF",G83="DQ"),0,IF(INDEX(G$65:G83,1)="Kogel",INT((303.73*SQRT(G83))-337.5),IF(INDEX(G$65:G83,1)="Vortex",IF(INT((126*SQRT(G83))-245.5)&gt;0,INT((126*SQRT(G83))-245.5),0),""))))</f>
        <v/>
      </c>
      <c r="N83" s="17" t="str">
        <f>IF(H83="","",IF(OR(H83="NM",H83="DNS",H83="DNF",H83="DQ"),0,IF(INDEX(H$65:H83,1)="Hoog",IF(H83&gt;1.35,INT((1977.53*SQRT(H83))-1698.5),INT((H83-0.67)*733.33333+100.7)),IF(INDEX(H$65:H83,1)="Ver",IF(H83&gt;4.41,INT((887.99*SQRT(H83))-1264.5),IF(INT((H83-1.91)*200+100.5)&gt;0,INT((H83-1.91)*200+100.5),0)),""))))</f>
        <v/>
      </c>
      <c r="O83" s="17" t="str">
        <f t="shared" si="26"/>
        <v>0:00,00</v>
      </c>
      <c r="P83" s="18">
        <f t="shared" si="27"/>
        <v>65</v>
      </c>
      <c r="AC83" s="16" t="str">
        <f t="shared" si="22"/>
        <v/>
      </c>
    </row>
    <row r="84" spans="1:29" x14ac:dyDescent="0.25">
      <c r="B84" s="2" t="str">
        <f t="shared" si="23"/>
        <v/>
      </c>
      <c r="C84" s="8"/>
      <c r="D84" s="9" t="str">
        <f t="shared" si="24"/>
        <v>AV Phoenix</v>
      </c>
      <c r="E84" s="14"/>
      <c r="F84" s="15"/>
      <c r="G84" s="14"/>
      <c r="H84" s="14"/>
      <c r="I84" s="2" t="str">
        <f t="shared" si="25"/>
        <v/>
      </c>
      <c r="K84" s="17" t="str">
        <f>IF(E84="","",IF(OR(E84="NM",E84="DNS",E84="DNF",E84="DQ"),0,IF(INDEX(E$5:E84,1)="60m",IF(INT(15365/IF($D$4="ET",E84,E84+0.24)-1058)&gt;0,INT(15365/IF($D$4="ET",E84,E84+0.24)-1058),0),IF(INDEX(E$5:E84,1)="40m",IF(INT(10834/IF($D$4="ET",E84,E84+0.24)-996)&gt;0,INT(10834/IF($D$4="ET",E84,E84+0.24)-996),0),""))))</f>
        <v/>
      </c>
      <c r="L84" s="17" t="str">
        <f>IF(F84="","",IF(OR(F84="NM",F84="DNS",F84="DNF",F84="DQ"),0,IF(INDEX(F$65:F84,1)="1000m",IF(INT(276912/ ((LEFT(O84)*60)+MID(O84,3,2)+(MID(O84,6,2)/IF(VALUE(MID(O84,6,2))&lt;10,IF(VALUE(MID(O84,6,1))=0,100,10),100)))-738.5)&gt;0,INT(276912/ ((LEFT(O84)*60)+MID(O84,3,2)+(MID(O84,6,2)/IF(VALUE(MID(O84,6,2))&lt;10,IF(VALUE(MID(O84,6,1))=0,100,10),100)))-738.5),0),IF(INDEX(F$65:F84,1)="600m",IF(INT(160470.5/ ((LEFT(O84)*60)+MID(O84,3,2)+(MID(O84,6,2)/100))-811.35)&gt;0,INT(160470.5/ ((LEFT(O84)*60)+MID(O84,3,2)+(MID(O84,6,2)/100))-811.35),0),""))))</f>
        <v/>
      </c>
      <c r="M84" s="17" t="str">
        <f>IF(G84="","",IF(OR(G84="NM",G84="DNS",G84="DNF",G84="DQ"),0,IF(INDEX(G$65:G84,1)="Kogel",INT((303.73*SQRT(G84))-337.5),IF(INDEX(G$65:G84,1)="Vortex",IF(INT((126*SQRT(G84))-245.5)&gt;0,INT((126*SQRT(G84))-245.5),0),""))))</f>
        <v/>
      </c>
      <c r="N84" s="17" t="str">
        <f>IF(H84="","",IF(OR(H84="NM",H84="DNS",H84="DNF",H84="DQ"),0,IF(INDEX(H$65:H84,1)="Hoog",IF(H84&gt;1.35,INT((1977.53*SQRT(H84))-1698.5),INT((H84-0.67)*733.33333+100.7)),IF(INDEX(H$65:H84,1)="Ver",IF(H84&gt;4.41,INT((887.99*SQRT(H84))-1264.5),IF(INT((H84-1.91)*200+100.5)&gt;0,INT((H84-1.91)*200+100.5),0)),""))))</f>
        <v/>
      </c>
      <c r="O84" s="17" t="str">
        <f t="shared" si="26"/>
        <v>0:00,00</v>
      </c>
      <c r="P84" s="18">
        <f t="shared" si="27"/>
        <v>65</v>
      </c>
      <c r="AC84" s="16" t="str">
        <f t="shared" si="22"/>
        <v/>
      </c>
    </row>
    <row r="85" spans="1:29" x14ac:dyDescent="0.25">
      <c r="B85" s="2" t="str">
        <f t="shared" si="23"/>
        <v/>
      </c>
      <c r="C85" s="8"/>
      <c r="D85" s="9" t="str">
        <f t="shared" si="24"/>
        <v>AV Phoenix</v>
      </c>
      <c r="E85" s="14"/>
      <c r="F85" s="15"/>
      <c r="G85" s="14"/>
      <c r="H85" s="14"/>
      <c r="I85" s="2" t="str">
        <f t="shared" si="25"/>
        <v/>
      </c>
      <c r="K85" s="17" t="str">
        <f>IF(E85="","",IF(OR(E85="NM",E85="DNS",E85="DNF",E85="DQ"),0,IF(INDEX(E$5:E85,1)="60m",IF(INT(15365/IF($D$4="ET",E85,E85+0.24)-1058)&gt;0,INT(15365/IF($D$4="ET",E85,E85+0.24)-1058),0),IF(INDEX(E$5:E85,1)="40m",IF(INT(10834/IF($D$4="ET",E85,E85+0.24)-996)&gt;0,INT(10834/IF($D$4="ET",E85,E85+0.24)-996),0),""))))</f>
        <v/>
      </c>
      <c r="L85" s="17" t="str">
        <f>IF(F85="","",IF(OR(F85="NM",F85="DNS",F85="DNF",F85="DQ"),0,IF(INDEX(F$65:F85,1)="1000m",IF(INT(276912/ ((LEFT(O85)*60)+MID(O85,3,2)+(MID(O85,6,2)/IF(VALUE(MID(O85,6,2))&lt;10,IF(VALUE(MID(O85,6,1))=0,100,10),100)))-738.5)&gt;0,INT(276912/ ((LEFT(O85)*60)+MID(O85,3,2)+(MID(O85,6,2)/IF(VALUE(MID(O85,6,2))&lt;10,IF(VALUE(MID(O85,6,1))=0,100,10),100)))-738.5),0),IF(INDEX(F$65:F85,1)="600m",IF(INT(160470.5/ ((LEFT(O85)*60)+MID(O85,3,2)+(MID(O85,6,2)/100))-811.35)&gt;0,INT(160470.5/ ((LEFT(O85)*60)+MID(O85,3,2)+(MID(O85,6,2)/100))-811.35),0),""))))</f>
        <v/>
      </c>
      <c r="M85" s="17" t="str">
        <f>IF(G85="","",IF(OR(G85="NM",G85="DNS",G85="DNF",G85="DQ"),0,IF(INDEX(G$65:G85,1)="Kogel",INT((303.73*SQRT(G85))-337.5),IF(INDEX(G$65:G85,1)="Vortex",IF(INT((126*SQRT(G85))-245.5)&gt;0,INT((126*SQRT(G85))-245.5),0),""))))</f>
        <v/>
      </c>
      <c r="N85" s="17" t="str">
        <f>IF(H85="","",IF(OR(H85="NM",H85="DNS",H85="DNF",H85="DQ"),0,IF(INDEX(H$65:H85,1)="Hoog",IF(H85&gt;1.35,INT((1977.53*SQRT(H85))-1698.5),INT((H85-0.67)*733.33333+100.7)),IF(INDEX(H$65:H85,1)="Ver",IF(H85&gt;4.41,INT((887.99*SQRT(H85))-1264.5),IF(INT((H85-1.91)*200+100.5)&gt;0,INT((H85-1.91)*200+100.5),0)),""))))</f>
        <v/>
      </c>
      <c r="O85" s="17" t="str">
        <f t="shared" si="26"/>
        <v>0:00,00</v>
      </c>
      <c r="P85" s="18">
        <f t="shared" si="27"/>
        <v>65</v>
      </c>
      <c r="AC85" s="16" t="str">
        <f t="shared" si="22"/>
        <v/>
      </c>
    </row>
    <row r="86" spans="1:29" x14ac:dyDescent="0.25">
      <c r="A86" s="2" t="s">
        <v>34</v>
      </c>
      <c r="B86" s="9" t="s">
        <v>41</v>
      </c>
      <c r="C86" s="2"/>
      <c r="D86" s="2"/>
      <c r="E86" s="2" t="s">
        <v>73</v>
      </c>
      <c r="F86" s="2"/>
      <c r="H86" s="2"/>
      <c r="I86" s="2"/>
      <c r="P86" s="18">
        <f t="shared" si="27"/>
        <v>65</v>
      </c>
    </row>
    <row r="87" spans="1:29" x14ac:dyDescent="0.25">
      <c r="A87" s="2" t="s">
        <v>63</v>
      </c>
      <c r="B87" s="2" t="s">
        <v>13</v>
      </c>
      <c r="C87" s="2" t="s">
        <v>33</v>
      </c>
      <c r="D87" s="2" t="s">
        <v>24</v>
      </c>
      <c r="E87" s="2" t="s">
        <v>34</v>
      </c>
      <c r="F87" s="2" t="s">
        <v>35</v>
      </c>
      <c r="G87" s="1" t="s">
        <v>36</v>
      </c>
      <c r="H87" s="2" t="s">
        <v>37</v>
      </c>
      <c r="I87" s="2"/>
      <c r="O87" s="17" t="str">
        <f>IF(B87="#",IF(RIGHT(B86,7)="4 x 60m","4x60m",IF(RIGHT(B86,7)="4 x 40m","4x40m","")),O86)</f>
        <v>4x40m</v>
      </c>
      <c r="P87" s="18">
        <f t="shared" si="27"/>
        <v>87</v>
      </c>
    </row>
    <row r="88" spans="1:29" x14ac:dyDescent="0.25">
      <c r="B88" s="2">
        <v>1</v>
      </c>
      <c r="C88" s="8"/>
      <c r="D88" s="9" t="str">
        <f t="shared" ref="D88:D93" si="28">IF(D$2&lt;&gt;"",D$2,"")</f>
        <v>AV Phoenix</v>
      </c>
      <c r="E88" s="2" t="str">
        <f>IF(E87="Categorie",IF(LEFT(B86,16)="Jongens Pupil A1","JPA1",IF(LEFT(B86,16)="Jongens Pupil A2","JPA2",IF(LEFT(B86,15)="Jongens Pupil B","JPB",IF(LEFT(B86,15)="Jongens Pupil C","JPC",IF(LEFT(B86,15)="Jongens Pupil D","JPD",IF(LEFT(B86,16)="Meisjes Pupil A1","MPA1",IF(LEFT(B86,16)="Meisjes Pupil A2","MPA2",IF(LEFT(B86,15)="Meisjes Pupil B","MPB",IF(LEFT(B86,15)="Meisjes Pupil C","MPC",IF(LEFT(B86,15)="Meisjes Pupil D","MPD","")))))))))),E87)</f>
        <v>JPB</v>
      </c>
      <c r="F88" s="2">
        <v>4</v>
      </c>
      <c r="G88" s="14"/>
      <c r="H88" s="2" t="str">
        <f>IF(OR(G88="",G88="DNF",G88="DNS",G88="DQ",NOT(ISERROR(FIND("combi",LOWER(C88))))),"",IF(O88="4x60m",IF(INT(59225/IF($D$4="ET",G88,G88+0.24)-1030)&gt;0,INT(59225/IF($D$4="ET",G88,G88+0.24)-1030),0),IF(O88="4x40m",IF(INT(41050/IF($D$4="ET",G88,G88+0.24)-953)&gt;0,INT(41050/IF($D$4="ET",G88,G88+0.24)-953),0),"")))</f>
        <v/>
      </c>
      <c r="I88" s="2"/>
      <c r="O88" s="17" t="str">
        <f>IF(B88="#",IF(RIGHT(B87,7)="4 x 60m","4x60m",IF(RIGHT(B87,7)="4 x 40m","4x40m","")),O87)</f>
        <v>4x40m</v>
      </c>
      <c r="P88" s="18">
        <f t="shared" si="27"/>
        <v>87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6" t="str">
        <f>IF(AND($D$4="HT",G88&lt;&gt;""),IF(AND(OR(G88&lt;&gt;"DNF"),OR(G88&lt;&gt;"DNS"),OR(G88&lt;&gt;"DQ"),OR(RIGHT(TEXT(G88,"#,00"),1)&lt;&gt;"0",LEFT(RIGHT(TEXT(G88,"#,00"),3),1)&lt;&gt;",")),"ongeldig",""),"")</f>
        <v/>
      </c>
    </row>
    <row r="89" spans="1:29" x14ac:dyDescent="0.25">
      <c r="B89" s="2">
        <v>2</v>
      </c>
      <c r="C89" s="8"/>
      <c r="D89" s="9" t="str">
        <f t="shared" si="28"/>
        <v>AV Phoenix</v>
      </c>
      <c r="E89" s="2" t="str">
        <f t="shared" ref="E89:E93" si="29">IF(E88="Categorie",IF(LEFT(B87,16)="Jongens Pupil A1","JPA1",IF(LEFT(B87,16)="Jongens Pupil A2","JPA2",IF(LEFT(B87,15)="Jongens Pupil B","JPB",IF(LEFT(B87,15)="Jongens Pupil C","JPC",IF(LEFT(B87,15)="Jongens Pupil D","JPD",IF(LEFT(B87,16)="Meisjes Pupil A1","MPA1",IF(LEFT(B87,16)="Meisjes Pupil A2","MPA2",IF(LEFT(B87,15)="Meisjes Pupil B","MPB",IF(LEFT(B87,15)="Meisjes Pupil C","MPC",IF(LEFT(B87,15)="Meisjes Pupil D","MPD","")))))))))),E88)</f>
        <v>JPB</v>
      </c>
      <c r="F89" s="2">
        <v>4</v>
      </c>
      <c r="G89" s="14"/>
      <c r="H89" s="2" t="str">
        <f t="shared" ref="H89:H93" si="30">IF(OR(G89="",G89="DNF",G89="DNS",G89="DQ",NOT(ISERROR(FIND("combi",LOWER(C89))))),"",IF(O89="4x60m",IF(INT(59225/IF($D$4="ET",G89,G89+0.24)-1030)&gt;0,INT(59225/IF($D$4="ET",G89,G89+0.24)-1030),0),IF(O89="4x40m",IF(INT(41050/IF($D$4="ET",G89,G89+0.24)-953)&gt;0,INT(41050/IF($D$4="ET",G89,G89+0.24)-953),0),"")))</f>
        <v/>
      </c>
      <c r="I89" s="2"/>
      <c r="O89" s="17" t="str">
        <f t="shared" ref="O89:O93" si="31">IF(B89="#",IF(RIGHT(B88,7)="4 x 60m","4x60m",IF(RIGHT(B88,7)="4 x 40m","4x40m","")),O88)</f>
        <v>4x40m</v>
      </c>
      <c r="P89" s="18">
        <f t="shared" si="27"/>
        <v>87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6" t="str">
        <f t="shared" ref="AC89:AC93" si="32">IF(AND($D$4="HT",G89&lt;&gt;""),IF(OR(RIGHT(TEXT(G89,"#,00"),1)&lt;&gt;"0",LEFT(RIGHT(TEXT(G89,"#,00"),3),1)&lt;&gt;","),"ongeldig",""),"")</f>
        <v/>
      </c>
    </row>
    <row r="90" spans="1:29" x14ac:dyDescent="0.25">
      <c r="B90" s="2">
        <v>3</v>
      </c>
      <c r="C90" s="8"/>
      <c r="D90" s="9" t="str">
        <f t="shared" si="28"/>
        <v>AV Phoenix</v>
      </c>
      <c r="E90" s="2" t="str">
        <f t="shared" si="29"/>
        <v>JPB</v>
      </c>
      <c r="F90" s="2">
        <v>4</v>
      </c>
      <c r="G90" s="14"/>
      <c r="H90" s="2" t="str">
        <f t="shared" si="30"/>
        <v/>
      </c>
      <c r="I90" s="2"/>
      <c r="O90" s="17" t="str">
        <f t="shared" si="31"/>
        <v>4x40m</v>
      </c>
      <c r="P90" s="18">
        <f t="shared" si="27"/>
        <v>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16" t="str">
        <f t="shared" si="32"/>
        <v/>
      </c>
    </row>
    <row r="91" spans="1:29" x14ac:dyDescent="0.25">
      <c r="B91" s="2">
        <v>4</v>
      </c>
      <c r="C91" s="8"/>
      <c r="D91" s="9" t="str">
        <f t="shared" si="28"/>
        <v>AV Phoenix</v>
      </c>
      <c r="E91" s="2" t="str">
        <f t="shared" si="29"/>
        <v>JPB</v>
      </c>
      <c r="F91" s="2">
        <v>4</v>
      </c>
      <c r="G91" s="14"/>
      <c r="H91" s="2" t="str">
        <f t="shared" si="30"/>
        <v/>
      </c>
      <c r="I91" s="2"/>
      <c r="O91" s="17" t="str">
        <f t="shared" si="31"/>
        <v>4x40m</v>
      </c>
      <c r="P91" s="18">
        <f t="shared" si="27"/>
        <v>87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6" t="str">
        <f t="shared" si="32"/>
        <v/>
      </c>
    </row>
    <row r="92" spans="1:29" x14ac:dyDescent="0.25">
      <c r="B92" s="2">
        <v>5</v>
      </c>
      <c r="C92" s="8"/>
      <c r="D92" s="9" t="str">
        <f t="shared" si="28"/>
        <v>AV Phoenix</v>
      </c>
      <c r="E92" s="2" t="str">
        <f t="shared" si="29"/>
        <v>JPB</v>
      </c>
      <c r="F92" s="2">
        <v>4</v>
      </c>
      <c r="G92" s="14"/>
      <c r="H92" s="2" t="str">
        <f t="shared" si="30"/>
        <v/>
      </c>
      <c r="I92" s="2"/>
      <c r="O92" s="17" t="str">
        <f t="shared" si="31"/>
        <v>4x40m</v>
      </c>
      <c r="P92" s="18">
        <f t="shared" si="27"/>
        <v>87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16" t="str">
        <f t="shared" si="32"/>
        <v/>
      </c>
    </row>
    <row r="93" spans="1:29" x14ac:dyDescent="0.25">
      <c r="B93" s="2">
        <v>6</v>
      </c>
      <c r="C93" s="8"/>
      <c r="D93" s="9" t="str">
        <f t="shared" si="28"/>
        <v>AV Phoenix</v>
      </c>
      <c r="E93" s="2" t="str">
        <f t="shared" si="29"/>
        <v>JPB</v>
      </c>
      <c r="F93" s="2">
        <v>4</v>
      </c>
      <c r="G93" s="14"/>
      <c r="H93" s="2" t="str">
        <f t="shared" si="30"/>
        <v/>
      </c>
      <c r="I93" s="2"/>
      <c r="O93" s="17" t="str">
        <f t="shared" si="31"/>
        <v>4x40m</v>
      </c>
      <c r="P93" s="18">
        <f t="shared" si="27"/>
        <v>87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6" t="str">
        <f t="shared" si="32"/>
        <v/>
      </c>
    </row>
    <row r="94" spans="1:29" x14ac:dyDescent="0.25">
      <c r="A94" s="2" t="s">
        <v>34</v>
      </c>
      <c r="B94" s="9" t="s">
        <v>42</v>
      </c>
      <c r="C94" s="2"/>
      <c r="D94" s="2"/>
      <c r="F94" s="2"/>
      <c r="H94" s="2"/>
      <c r="I94" s="2"/>
    </row>
    <row r="95" spans="1:29" x14ac:dyDescent="0.25">
      <c r="A95" s="2" t="s">
        <v>62</v>
      </c>
      <c r="B95" s="2" t="s">
        <v>13</v>
      </c>
      <c r="C95" s="2" t="s">
        <v>23</v>
      </c>
      <c r="D95" s="2" t="s">
        <v>24</v>
      </c>
      <c r="E95" s="11" t="s">
        <v>14</v>
      </c>
      <c r="F95" s="12" t="s">
        <v>15</v>
      </c>
      <c r="G95" s="11" t="s">
        <v>31</v>
      </c>
      <c r="H95" s="11" t="s">
        <v>25</v>
      </c>
      <c r="I95" s="5" t="s">
        <v>28</v>
      </c>
      <c r="J95" s="18"/>
      <c r="K95" s="19" t="str">
        <f>CONCATENATE(E95,"p")</f>
        <v>40mp</v>
      </c>
      <c r="L95" s="19" t="str">
        <f>CONCATENATE(F95,"p")</f>
        <v>600mp</v>
      </c>
      <c r="M95" s="19" t="str">
        <f>CONCATENATE(G95,"p")</f>
        <v>Vortexp</v>
      </c>
      <c r="N95" s="19" t="str">
        <f>CONCATENATE(H95,"p")</f>
        <v>Verp</v>
      </c>
      <c r="O95" s="19" t="str">
        <f>CONCATENATE(F95,"t")</f>
        <v>600mt</v>
      </c>
      <c r="P95" s="18">
        <f>IF(B95="#",ROW(B95),P94)</f>
        <v>95</v>
      </c>
    </row>
    <row r="96" spans="1:29" x14ac:dyDescent="0.25">
      <c r="B96" s="2">
        <f>IF(I96="","",RANK(I96,I$96:I$115))</f>
        <v>2</v>
      </c>
      <c r="C96" s="8" t="s">
        <v>101</v>
      </c>
      <c r="D96" s="9" t="str">
        <f>IF(D$2&lt;&gt;"",D$2,"")</f>
        <v>AV Phoenix</v>
      </c>
      <c r="E96" s="14">
        <v>7.58</v>
      </c>
      <c r="F96" s="15">
        <v>1.739351851851852E-3</v>
      </c>
      <c r="G96" s="14"/>
      <c r="H96" s="14">
        <v>2.82</v>
      </c>
      <c r="I96" s="2">
        <f>IF(SUM(K96:N96)&gt;0,SUM(K96:N96),"")</f>
        <v>1507</v>
      </c>
      <c r="K96" s="17">
        <f>IF(E96="","",IF(OR(E96="NM",E96="DNS",E96="DNF",E96="DQ"),0,IF(INDEX(E$5:E96,1)="60m",IF(INT(15365/IF($D$4="ET",E96,E96+0.24)-1058)&gt;0,INT(15365/IF($D$4="ET",E96,E96+0.24)-1058),0),IF(INDEX(E$5:E96,1)="40m",IF(INT(10834/IF($D$4="ET",E96,E96+0.24)-996)&gt;0,INT(10834/IF($D$4="ET",E96,E96+0.24)-996),0),""))))</f>
        <v>969</v>
      </c>
      <c r="L96" s="17">
        <f>IF(F96="","",IF(OR(F96="NM",F96="DNS",F96="DNF",F96="DQ"),0,IF(INDEX(F$95:F96,1)="1000m",IF(INT(276912/ ((LEFT(O96)*60)+MID(O96,3,2)+(MID(O96,6,2)/IF(VALUE(MID(O96,6,2))&lt;10,IF(VALUE(MID(O96,6,1))=0,100,10),100)))-738.5)&gt;0,INT(276912/ ((LEFT(O96)*60)+MID(O96,3,2)+(MID(O96,6,2)/IF(VALUE(MID(O96,6,2))&lt;10,IF(VALUE(MID(O96,6,1))=0,100,10),100)))-738.5),0),IF(INDEX(F$95:F96,1)="600m",IF(INT(160470.5/ ((LEFT(O96)*60)+MID(O96,3,2)+(MID(O96,6,2)/100))-811.35)&gt;0,INT(160470.5/ ((LEFT(O96)*60)+MID(O96,3,2)+(MID(O96,6,2)/100))-811.35),0),""))))</f>
        <v>256</v>
      </c>
      <c r="M96" s="17" t="str">
        <f>IF(G96="","",IF(OR(G96="NM",G96="DNS",G96="DNF",G96="DQ"),0,IF(INDEX(G$95:G96,1)="Kogel",INT((303.73*SQRT(G96))-337.5),IF(INDEX(G$95:G96,1)="Vortex",IF(INT((126*SQRT(G96))-245.5)&gt;0,INT((126*SQRT(G96))-245.5),0),""))))</f>
        <v/>
      </c>
      <c r="N96" s="17">
        <f>IF(H96="","",IF(OR(H96="NM",H96="DNS",H96="DNF",H96="DQ"),0,IF(INDEX(H$95:H96,1)="Hoog",IF(H96&gt;1.35,INT((1977.53*SQRT(H96))-1698.5),INT((H96-0.67)*733.33333+100.7)),IF(INDEX(H$95:H96,1)="Ver",IF(H96&gt;4.41,INT((887.99*SQRT(H96))-1264.5),IF(INT((H96-1.91)*200+100.5)&gt;0,INT((H96-1.91)*200+100.5),0)),""))))</f>
        <v>282</v>
      </c>
      <c r="O96" s="17" t="str">
        <f>TEXT(F96,"[m]:ss,00")</f>
        <v>2:30,28</v>
      </c>
      <c r="P96" s="18">
        <f>IF(B96="#",ROW(B96),P95)</f>
        <v>95</v>
      </c>
      <c r="AC96" s="16" t="str">
        <f t="shared" ref="AC96:AC115" si="33">IF(AND($D$4="HT",E96&lt;&gt;"",F96&lt;&gt;""),IF(AND(OR(E96&lt;&gt;"DNF",F96&lt;&gt;"DNF"),OR(E96&lt;&gt;"DNF",F96&lt;&gt;"DNS"),OR(E96&lt;&gt;"DNF",F96&lt;&gt;"DQ"),OR(E96&lt;&gt;"DNS",F96&lt;&gt;"DNF"),OR(E96&lt;&gt;"DNS",F96&lt;&gt;"DNS"),OR(E96&lt;&gt;"DNS",F96&lt;&gt;"DQ"),OR(E96&lt;&gt;"DQ",F96&lt;&gt;"DNF"),OR(E96&lt;&gt;"DQ",F96&lt;&gt;"DNS"),OR(E96&lt;&gt;"DQ",F96&lt;&gt;"DQ"),OR(E96&lt;&gt;"DNF",OR(RIGHT(TEXT(F96,"[m]:ss,00"),1)&lt;&gt;"0",LEFT(RIGHT(TEXT(F96,"[m]:ss,00"),3),1)&lt;&gt;",")),OR(E96&lt;&gt;"DNS",OR(RIGHT(TEXT(F96,"[m]:ss,00"),1)&lt;&gt;"0",LEFT(RIGHT(TEXT(F96,"[m]:ss,00"),3),1)&lt;&gt;",")),OR(E96&lt;&gt;"DQ",OR(RIGHT(TEXT(F96,"[m]:ss,00"),1)&lt;&gt;"0",LEFT(RIGHT(TEXT(F96,"[m]:ss,00"),3),1)&lt;&gt;",")),OR(OR(RIGHT(TEXT(E96,"#,00"),1)&lt;&gt;"0",LEFT(RIGHT(TEXT(E96,"#,00"),3),1)&lt;&gt;","),OR(RIGHT(TEXT(F96,"[m]:ss,00"),1)&lt;&gt;"0",LEFT(RIGHT(TEXT(F96,"[m]:ss,00"),3),1)&lt;&gt;",")),OR(OR(RIGHT(TEXT(E96,"#,00"),1)&lt;&gt;"0",LEFT(RIGHT(TEXT(E96,"#,00"),3),1)&lt;&gt;","),OR(F96&lt;&gt;"DNF")),OR(OR(RIGHT(TEXT(E96,"#,00"),1)&lt;&gt;"0",LEFT(RIGHT(TEXT(E96,"#,00"),3),1)&lt;&gt;","),OR(F96&lt;&gt;"DNS")),OR(OR(RIGHT(TEXT(E96,"#,00"),1)&lt;&gt;"0",LEFT(RIGHT(TEXT(E96,"#,00"),3),1)&lt;&gt;","),OR(F96&lt;&gt;"DQ"))),"ongeldig",""),"")</f>
        <v/>
      </c>
    </row>
    <row r="97" spans="2:29" x14ac:dyDescent="0.25">
      <c r="B97" s="2">
        <f t="shared" ref="B97:B115" si="34">IF(I97="","",RANK(I97,I$96:I$115))</f>
        <v>1</v>
      </c>
      <c r="C97" s="8" t="s">
        <v>102</v>
      </c>
      <c r="D97" s="9" t="str">
        <f t="shared" ref="D97:D115" si="35">IF(D$2&lt;&gt;"",D$2,"")</f>
        <v>AV Phoenix</v>
      </c>
      <c r="E97" s="14">
        <v>8.06</v>
      </c>
      <c r="F97" s="15">
        <v>1.7100694444444444E-3</v>
      </c>
      <c r="G97" s="14">
        <v>18.73</v>
      </c>
      <c r="H97" s="14">
        <v>2.8</v>
      </c>
      <c r="I97" s="2">
        <f t="shared" ref="I97:I115" si="36">IF(SUM(K97:N97)&gt;0,SUM(K97:N97),"")</f>
        <v>1699</v>
      </c>
      <c r="K97" s="17">
        <f>IF(E97="","",IF(OR(E97="NM",E97="DNS",E97="DNF",E97="DQ"),0,IF(INDEX(E$5:E97,1)="60m",IF(INT(15365/IF($D$4="ET",E97,E97+0.24)-1058)&gt;0,INT(15365/IF($D$4="ET",E97,E97+0.24)-1058),0),IF(INDEX(E$5:E97,1)="40m",IF(INT(10834/IF($D$4="ET",E97,E97+0.24)-996)&gt;0,INT(10834/IF($D$4="ET",E97,E97+0.24)-996),0),""))))</f>
        <v>848</v>
      </c>
      <c r="L97" s="17">
        <f>IF(F97="","",IF(OR(F97="NM",F97="DNS",F97="DNF",F97="DQ"),0,IF(INDEX(F$95:F97,1)="1000m",IF(INT(276912/ ((LEFT(O97)*60)+MID(O97,3,2)+(MID(O97,6,2)/IF(VALUE(MID(O97,6,2))&lt;10,IF(VALUE(MID(O97,6,1))=0,100,10),100)))-738.5)&gt;0,INT(276912/ ((LEFT(O97)*60)+MID(O97,3,2)+(MID(O97,6,2)/IF(VALUE(MID(O97,6,2))&lt;10,IF(VALUE(MID(O97,6,1))=0,100,10),100)))-738.5),0),IF(INDEX(F$95:F97,1)="600m",IF(INT(160470.5/ ((LEFT(O97)*60)+MID(O97,3,2)+(MID(O97,6,2)/100))-811.35)&gt;0,INT(160470.5/ ((LEFT(O97)*60)+MID(O97,3,2)+(MID(O97,6,2)/100))-811.35),0),""))))</f>
        <v>274</v>
      </c>
      <c r="M97" s="17">
        <f>IF(G97="","",IF(OR(G97="NM",G97="DNS",G97="DNF",G97="DQ"),0,IF(INDEX(G$95:G97,1)="Kogel",INT((303.73*SQRT(G97))-337.5),IF(INDEX(G$95:G97,1)="Vortex",IF(INT((126*SQRT(G97))-245.5)&gt;0,INT((126*SQRT(G97))-245.5),0),""))))</f>
        <v>299</v>
      </c>
      <c r="N97" s="17">
        <f>IF(H97="","",IF(OR(H97="NM",H97="DNS",H97="DNF",H97="DQ"),0,IF(INDEX(H$95:H97,1)="Hoog",IF(H97&gt;1.35,INT((1977.53*SQRT(H97))-1698.5),INT((H97-0.67)*733.33333+100.7)),IF(INDEX(H$95:H97,1)="Ver",IF(H97&gt;4.41,INT((887.99*SQRT(H97))-1264.5),IF(INT((H97-1.91)*200+100.5)&gt;0,INT((H97-1.91)*200+100.5),0)),""))))</f>
        <v>278</v>
      </c>
      <c r="O97" s="17" t="str">
        <f t="shared" ref="O97:O115" si="37">TEXT(F97,"[m]:ss,00")</f>
        <v>2:27,75</v>
      </c>
      <c r="P97" s="18">
        <f t="shared" ref="P97:P123" si="38">IF(B97="#",ROW(B97),P96)</f>
        <v>95</v>
      </c>
      <c r="AC97" s="16" t="str">
        <f t="shared" si="33"/>
        <v/>
      </c>
    </row>
    <row r="98" spans="2:29" x14ac:dyDescent="0.25">
      <c r="B98" s="2">
        <f t="shared" si="34"/>
        <v>3</v>
      </c>
      <c r="C98" s="8" t="s">
        <v>103</v>
      </c>
      <c r="D98" s="9" t="str">
        <f t="shared" si="35"/>
        <v>AV Phoenix</v>
      </c>
      <c r="E98" s="14">
        <v>8.14</v>
      </c>
      <c r="F98" s="15">
        <v>1.8083333333333335E-3</v>
      </c>
      <c r="G98" s="14"/>
      <c r="H98" s="14"/>
      <c r="I98" s="2">
        <f t="shared" si="36"/>
        <v>1044</v>
      </c>
      <c r="K98" s="17">
        <f>IF(E98="","",IF(OR(E98="NM",E98="DNS",E98="DNF",E98="DQ"),0,IF(INDEX(E$5:E98,1)="60m",IF(INT(15365/IF($D$4="ET",E98,E98+0.24)-1058)&gt;0,INT(15365/IF($D$4="ET",E98,E98+0.24)-1058),0),IF(INDEX(E$5:E98,1)="40m",IF(INT(10834/IF($D$4="ET",E98,E98+0.24)-996)&gt;0,INT(10834/IF($D$4="ET",E98,E98+0.24)-996),0),""))))</f>
        <v>829</v>
      </c>
      <c r="L98" s="17">
        <f>IF(F98="","",IF(OR(F98="NM",F98="DNS",F98="DNF",F98="DQ"),0,IF(INDEX(F$95:F98,1)="1000m",IF(INT(276912/ ((LEFT(O98)*60)+MID(O98,3,2)+(MID(O98,6,2)/IF(VALUE(MID(O98,6,2))&lt;10,IF(VALUE(MID(O98,6,1))=0,100,10),100)))-738.5)&gt;0,INT(276912/ ((LEFT(O98)*60)+MID(O98,3,2)+(MID(O98,6,2)/IF(VALUE(MID(O98,6,2))&lt;10,IF(VALUE(MID(O98,6,1))=0,100,10),100)))-738.5),0),IF(INDEX(F$95:F98,1)="600m",IF(INT(160470.5/ ((LEFT(O98)*60)+MID(O98,3,2)+(MID(O98,6,2)/100))-811.35)&gt;0,INT(160470.5/ ((LEFT(O98)*60)+MID(O98,3,2)+(MID(O98,6,2)/100))-811.35),0),""))))</f>
        <v>215</v>
      </c>
      <c r="M98" s="17" t="str">
        <f>IF(G98="","",IF(OR(G98="NM",G98="DNS",G98="DNF",G98="DQ"),0,IF(INDEX(G$95:G98,1)="Kogel",INT((303.73*SQRT(G98))-337.5),IF(INDEX(G$95:G98,1)="Vortex",IF(INT((126*SQRT(G98))-245.5)&gt;0,INT((126*SQRT(G98))-245.5),0),""))))</f>
        <v/>
      </c>
      <c r="N98" s="17" t="str">
        <f>IF(H98="","",IF(OR(H98="NM",H98="DNS",H98="DNF",H98="DQ"),0,IF(INDEX(H$95:H98,1)="Hoog",IF(H98&gt;1.35,INT((1977.53*SQRT(H98))-1698.5),INT((H98-0.67)*733.33333+100.7)),IF(INDEX(H$95:H98,1)="Ver",IF(H98&gt;4.41,INT((887.99*SQRT(H98))-1264.5),IF(INT((H98-1.91)*200+100.5)&gt;0,INT((H98-1.91)*200+100.5),0)),""))))</f>
        <v/>
      </c>
      <c r="O98" s="17" t="str">
        <f t="shared" si="37"/>
        <v>2:36,24</v>
      </c>
      <c r="P98" s="18">
        <f t="shared" si="38"/>
        <v>95</v>
      </c>
      <c r="AC98" s="16" t="str">
        <f t="shared" si="33"/>
        <v/>
      </c>
    </row>
    <row r="99" spans="2:29" x14ac:dyDescent="0.25">
      <c r="B99" s="2">
        <f t="shared" si="34"/>
        <v>4</v>
      </c>
      <c r="C99" s="8" t="s">
        <v>160</v>
      </c>
      <c r="D99" s="9" t="str">
        <f t="shared" si="35"/>
        <v>AV Phoenix</v>
      </c>
      <c r="E99" s="14"/>
      <c r="F99" s="15"/>
      <c r="G99" s="14"/>
      <c r="H99" s="14">
        <v>2.1800000000000002</v>
      </c>
      <c r="I99" s="2">
        <f t="shared" si="36"/>
        <v>154</v>
      </c>
      <c r="K99" s="17" t="str">
        <f>IF(E99="","",IF(OR(E99="NM",E99="DNS",E99="DNF",E99="DQ"),0,IF(INDEX(E$5:E99,1)="60m",IF(INT(15365/IF($D$4="ET",E99,E99+0.24)-1058)&gt;0,INT(15365/IF($D$4="ET",E99,E99+0.24)-1058),0),IF(INDEX(E$5:E99,1)="40m",IF(INT(10834/IF($D$4="ET",E99,E99+0.24)-996)&gt;0,INT(10834/IF($D$4="ET",E99,E99+0.24)-996),0),""))))</f>
        <v/>
      </c>
      <c r="L99" s="17" t="str">
        <f>IF(F99="","",IF(OR(F99="NM",F99="DNS",F99="DNF",F99="DQ"),0,IF(INDEX(F$95:F99,1)="1000m",IF(INT(276912/ ((LEFT(O99)*60)+MID(O99,3,2)+(MID(O99,6,2)/IF(VALUE(MID(O99,6,2))&lt;10,IF(VALUE(MID(O99,6,1))=0,100,10),100)))-738.5)&gt;0,INT(276912/ ((LEFT(O99)*60)+MID(O99,3,2)+(MID(O99,6,2)/IF(VALUE(MID(O99,6,2))&lt;10,IF(VALUE(MID(O99,6,1))=0,100,10),100)))-738.5),0),IF(INDEX(F$95:F99,1)="600m",IF(INT(160470.5/ ((LEFT(O99)*60)+MID(O99,3,2)+(MID(O99,6,2)/100))-811.35)&gt;0,INT(160470.5/ ((LEFT(O99)*60)+MID(O99,3,2)+(MID(O99,6,2)/100))-811.35),0),""))))</f>
        <v/>
      </c>
      <c r="M99" s="17" t="str">
        <f>IF(G99="","",IF(OR(G99="NM",G99="DNS",G99="DNF",G99="DQ"),0,IF(INDEX(G$95:G99,1)="Kogel",INT((303.73*SQRT(G99))-337.5),IF(INDEX(G$95:G99,1)="Vortex",IF(INT((126*SQRT(G99))-245.5)&gt;0,INT((126*SQRT(G99))-245.5),0),""))))</f>
        <v/>
      </c>
      <c r="N99" s="17">
        <f>IF(H99="","",IF(OR(H99="NM",H99="DNS",H99="DNF",H99="DQ"),0,IF(INDEX(H$95:H99,1)="Hoog",IF(H99&gt;1.35,INT((1977.53*SQRT(H99))-1698.5),INT((H99-0.67)*733.33333+100.7)),IF(INDEX(H$95:H99,1)="Ver",IF(H99&gt;4.41,INT((887.99*SQRT(H99))-1264.5),IF(INT((H99-1.91)*200+100.5)&gt;0,INT((H99-1.91)*200+100.5),0)),""))))</f>
        <v>154</v>
      </c>
      <c r="O99" s="17" t="str">
        <f t="shared" si="37"/>
        <v>0:00,00</v>
      </c>
      <c r="P99" s="18">
        <f t="shared" si="38"/>
        <v>95</v>
      </c>
      <c r="AC99" s="16" t="str">
        <f t="shared" si="33"/>
        <v/>
      </c>
    </row>
    <row r="100" spans="2:29" x14ac:dyDescent="0.25">
      <c r="B100" s="2" t="str">
        <f t="shared" si="34"/>
        <v/>
      </c>
      <c r="C100" s="8"/>
      <c r="D100" s="9" t="str">
        <f t="shared" si="35"/>
        <v>AV Phoenix</v>
      </c>
      <c r="E100" s="14"/>
      <c r="F100" s="15"/>
      <c r="G100" s="14"/>
      <c r="H100" s="14"/>
      <c r="I100" s="2" t="str">
        <f t="shared" si="36"/>
        <v/>
      </c>
      <c r="K100" s="17" t="str">
        <f>IF(E100="","",IF(OR(E100="NM",E100="DNS",E100="DNF",E100="DQ"),0,IF(INDEX(E$5:E100,1)="60m",IF(INT(15365/IF($D$4="ET",E100,E100+0.24)-1058)&gt;0,INT(15365/IF($D$4="ET",E100,E100+0.24)-1058),0),IF(INDEX(E$5:E100,1)="40m",IF(INT(10834/IF($D$4="ET",E100,E100+0.24)-996)&gt;0,INT(10834/IF($D$4="ET",E100,E100+0.24)-996),0),""))))</f>
        <v/>
      </c>
      <c r="L100" s="17" t="str">
        <f>IF(F100="","",IF(OR(F100="NM",F100="DNS",F100="DNF",F100="DQ"),0,IF(INDEX(F$95:F100,1)="1000m",IF(INT(276912/ ((LEFT(O100)*60)+MID(O100,3,2)+(MID(O100,6,2)/IF(VALUE(MID(O100,6,2))&lt;10,IF(VALUE(MID(O100,6,1))=0,100,10),100)))-738.5)&gt;0,INT(276912/ ((LEFT(O100)*60)+MID(O100,3,2)+(MID(O100,6,2)/IF(VALUE(MID(O100,6,2))&lt;10,IF(VALUE(MID(O100,6,1))=0,100,10),100)))-738.5),0),IF(INDEX(F$95:F100,1)="600m",IF(INT(160470.5/ ((LEFT(O100)*60)+MID(O100,3,2)+(MID(O100,6,2)/100))-811.35)&gt;0,INT(160470.5/ ((LEFT(O100)*60)+MID(O100,3,2)+(MID(O100,6,2)/100))-811.35),0),""))))</f>
        <v/>
      </c>
      <c r="M100" s="17" t="str">
        <f>IF(G100="","",IF(OR(G100="NM",G100="DNS",G100="DNF",G100="DQ"),0,IF(INDEX(G$95:G100,1)="Kogel",INT((303.73*SQRT(G100))-337.5),IF(INDEX(G$95:G100,1)="Vortex",IF(INT((126*SQRT(G100))-245.5)&gt;0,INT((126*SQRT(G100))-245.5),0),""))))</f>
        <v/>
      </c>
      <c r="N100" s="17" t="str">
        <f>IF(H100="","",IF(OR(H100="NM",H100="DNS",H100="DNF",H100="DQ"),0,IF(INDEX(H$95:H100,1)="Hoog",IF(H100&gt;1.35,INT((1977.53*SQRT(H100))-1698.5),INT((H100-0.67)*733.33333+100.7)),IF(INDEX(H$95:H100,1)="Ver",IF(H100&gt;4.41,INT((887.99*SQRT(H100))-1264.5),IF(INT((H100-1.91)*200+100.5)&gt;0,INT((H100-1.91)*200+100.5),0)),""))))</f>
        <v/>
      </c>
      <c r="O100" s="17" t="str">
        <f t="shared" si="37"/>
        <v>0:00,00</v>
      </c>
      <c r="P100" s="18">
        <f t="shared" si="38"/>
        <v>95</v>
      </c>
      <c r="AC100" s="16" t="str">
        <f t="shared" si="33"/>
        <v/>
      </c>
    </row>
    <row r="101" spans="2:29" x14ac:dyDescent="0.25">
      <c r="B101" s="2" t="str">
        <f t="shared" si="34"/>
        <v/>
      </c>
      <c r="C101" s="8"/>
      <c r="D101" s="9" t="str">
        <f t="shared" si="35"/>
        <v>AV Phoenix</v>
      </c>
      <c r="E101" s="14"/>
      <c r="F101" s="15"/>
      <c r="G101" s="14"/>
      <c r="H101" s="14"/>
      <c r="I101" s="2" t="str">
        <f t="shared" si="36"/>
        <v/>
      </c>
      <c r="K101" s="17" t="str">
        <f>IF(E101="","",IF(OR(E101="NM",E101="DNS",E101="DNF",E101="DQ"),0,IF(INDEX(E$5:E101,1)="60m",IF(INT(15365/IF($D$4="ET",E101,E101+0.24)-1058)&gt;0,INT(15365/IF($D$4="ET",E101,E101+0.24)-1058),0),IF(INDEX(E$5:E101,1)="40m",IF(INT(10834/IF($D$4="ET",E101,E101+0.24)-996)&gt;0,INT(10834/IF($D$4="ET",E101,E101+0.24)-996),0),""))))</f>
        <v/>
      </c>
      <c r="L101" s="17" t="str">
        <f>IF(F101="","",IF(OR(F101="NM",F101="DNS",F101="DNF",F101="DQ"),0,IF(INDEX(F$95:F101,1)="1000m",IF(INT(276912/ ((LEFT(O101)*60)+MID(O101,3,2)+(MID(O101,6,2)/IF(VALUE(MID(O101,6,2))&lt;10,IF(VALUE(MID(O101,6,1))=0,100,10),100)))-738.5)&gt;0,INT(276912/ ((LEFT(O101)*60)+MID(O101,3,2)+(MID(O101,6,2)/IF(VALUE(MID(O101,6,2))&lt;10,IF(VALUE(MID(O101,6,1))=0,100,10),100)))-738.5),0),IF(INDEX(F$95:F101,1)="600m",IF(INT(160470.5/ ((LEFT(O101)*60)+MID(O101,3,2)+(MID(O101,6,2)/100))-811.35)&gt;0,INT(160470.5/ ((LEFT(O101)*60)+MID(O101,3,2)+(MID(O101,6,2)/100))-811.35),0),""))))</f>
        <v/>
      </c>
      <c r="M101" s="17" t="str">
        <f>IF(G101="","",IF(OR(G101="NM",G101="DNS",G101="DNF",G101="DQ"),0,IF(INDEX(G$95:G101,1)="Kogel",INT((303.73*SQRT(G101))-337.5),IF(INDEX(G$95:G101,1)="Vortex",IF(INT((126*SQRT(G101))-245.5)&gt;0,INT((126*SQRT(G101))-245.5),0),""))))</f>
        <v/>
      </c>
      <c r="N101" s="17" t="str">
        <f>IF(H101="","",IF(OR(H101="NM",H101="DNS",H101="DNF",H101="DQ"),0,IF(INDEX(H$95:H101,1)="Hoog",IF(H101&gt;1.35,INT((1977.53*SQRT(H101))-1698.5),INT((H101-0.67)*733.33333+100.7)),IF(INDEX(H$95:H101,1)="Ver",IF(H101&gt;4.41,INT((887.99*SQRT(H101))-1264.5),IF(INT((H101-1.91)*200+100.5)&gt;0,INT((H101-1.91)*200+100.5),0)),""))))</f>
        <v/>
      </c>
      <c r="O101" s="17" t="str">
        <f t="shared" si="37"/>
        <v>0:00,00</v>
      </c>
      <c r="P101" s="18">
        <f t="shared" si="38"/>
        <v>95</v>
      </c>
      <c r="AC101" s="16" t="str">
        <f t="shared" si="33"/>
        <v/>
      </c>
    </row>
    <row r="102" spans="2:29" x14ac:dyDescent="0.25">
      <c r="B102" s="2" t="str">
        <f t="shared" si="34"/>
        <v/>
      </c>
      <c r="C102" s="8"/>
      <c r="D102" s="9" t="str">
        <f t="shared" si="35"/>
        <v>AV Phoenix</v>
      </c>
      <c r="E102" s="14"/>
      <c r="F102" s="15"/>
      <c r="G102" s="14"/>
      <c r="H102" s="14"/>
      <c r="I102" s="2" t="str">
        <f t="shared" si="36"/>
        <v/>
      </c>
      <c r="K102" s="17" t="str">
        <f>IF(E102="","",IF(OR(E102="NM",E102="DNS",E102="DNF",E102="DQ"),0,IF(INDEX(E$5:E102,1)="60m",IF(INT(15365/IF($D$4="ET",E102,E102+0.24)-1058)&gt;0,INT(15365/IF($D$4="ET",E102,E102+0.24)-1058),0),IF(INDEX(E$5:E102,1)="40m",IF(INT(10834/IF($D$4="ET",E102,E102+0.24)-996)&gt;0,INT(10834/IF($D$4="ET",E102,E102+0.24)-996),0),""))))</f>
        <v/>
      </c>
      <c r="L102" s="17" t="str">
        <f>IF(F102="","",IF(OR(F102="NM",F102="DNS",F102="DNF",F102="DQ"),0,IF(INDEX(F$95:F102,1)="1000m",IF(INT(276912/ ((LEFT(O102)*60)+MID(O102,3,2)+(MID(O102,6,2)/IF(VALUE(MID(O102,6,2))&lt;10,IF(VALUE(MID(O102,6,1))=0,100,10),100)))-738.5)&gt;0,INT(276912/ ((LEFT(O102)*60)+MID(O102,3,2)+(MID(O102,6,2)/IF(VALUE(MID(O102,6,2))&lt;10,IF(VALUE(MID(O102,6,1))=0,100,10),100)))-738.5),0),IF(INDEX(F$95:F102,1)="600m",IF(INT(160470.5/ ((LEFT(O102)*60)+MID(O102,3,2)+(MID(O102,6,2)/100))-811.35)&gt;0,INT(160470.5/ ((LEFT(O102)*60)+MID(O102,3,2)+(MID(O102,6,2)/100))-811.35),0),""))))</f>
        <v/>
      </c>
      <c r="M102" s="17" t="str">
        <f>IF(G102="","",IF(OR(G102="NM",G102="DNS",G102="DNF",G102="DQ"),0,IF(INDEX(G$95:G102,1)="Kogel",INT((303.73*SQRT(G102))-337.5),IF(INDEX(G$95:G102,1)="Vortex",IF(INT((126*SQRT(G102))-245.5)&gt;0,INT((126*SQRT(G102))-245.5),0),""))))</f>
        <v/>
      </c>
      <c r="N102" s="17" t="str">
        <f>IF(H102="","",IF(OR(H102="NM",H102="DNS",H102="DNF",H102="DQ"),0,IF(INDEX(H$95:H102,1)="Hoog",IF(H102&gt;1.35,INT((1977.53*SQRT(H102))-1698.5),INT((H102-0.67)*733.33333+100.7)),IF(INDEX(H$95:H102,1)="Ver",IF(H102&gt;4.41,INT((887.99*SQRT(H102))-1264.5),IF(INT((H102-1.91)*200+100.5)&gt;0,INT((H102-1.91)*200+100.5),0)),""))))</f>
        <v/>
      </c>
      <c r="O102" s="17" t="str">
        <f t="shared" si="37"/>
        <v>0:00,00</v>
      </c>
      <c r="P102" s="18">
        <f t="shared" si="38"/>
        <v>95</v>
      </c>
      <c r="AC102" s="16" t="str">
        <f t="shared" si="33"/>
        <v/>
      </c>
    </row>
    <row r="103" spans="2:29" x14ac:dyDescent="0.25">
      <c r="B103" s="2" t="str">
        <f t="shared" si="34"/>
        <v/>
      </c>
      <c r="C103" s="8"/>
      <c r="D103" s="9" t="str">
        <f t="shared" si="35"/>
        <v>AV Phoenix</v>
      </c>
      <c r="E103" s="14"/>
      <c r="F103" s="15"/>
      <c r="G103" s="14"/>
      <c r="H103" s="14"/>
      <c r="I103" s="2" t="str">
        <f t="shared" si="36"/>
        <v/>
      </c>
      <c r="K103" s="17" t="str">
        <f>IF(E103="","",IF(OR(E103="NM",E103="DNS",E103="DNF",E103="DQ"),0,IF(INDEX(E$5:E103,1)="60m",IF(INT(15365/IF($D$4="ET",E103,E103+0.24)-1058)&gt;0,INT(15365/IF($D$4="ET",E103,E103+0.24)-1058),0),IF(INDEX(E$5:E103,1)="40m",IF(INT(10834/IF($D$4="ET",E103,E103+0.24)-996)&gt;0,INT(10834/IF($D$4="ET",E103,E103+0.24)-996),0),""))))</f>
        <v/>
      </c>
      <c r="L103" s="17" t="str">
        <f>IF(F103="","",IF(OR(F103="NM",F103="DNS",F103="DNF",F103="DQ"),0,IF(INDEX(F$95:F103,1)="1000m",IF(INT(276912/ ((LEFT(O103)*60)+MID(O103,3,2)+(MID(O103,6,2)/IF(VALUE(MID(O103,6,2))&lt;10,IF(VALUE(MID(O103,6,1))=0,100,10),100)))-738.5)&gt;0,INT(276912/ ((LEFT(O103)*60)+MID(O103,3,2)+(MID(O103,6,2)/IF(VALUE(MID(O103,6,2))&lt;10,IF(VALUE(MID(O103,6,1))=0,100,10),100)))-738.5),0),IF(INDEX(F$95:F103,1)="600m",IF(INT(160470.5/ ((LEFT(O103)*60)+MID(O103,3,2)+(MID(O103,6,2)/100))-811.35)&gt;0,INT(160470.5/ ((LEFT(O103)*60)+MID(O103,3,2)+(MID(O103,6,2)/100))-811.35),0),""))))</f>
        <v/>
      </c>
      <c r="M103" s="17" t="str">
        <f>IF(G103="","",IF(OR(G103="NM",G103="DNS",G103="DNF",G103="DQ"),0,IF(INDEX(G$95:G103,1)="Kogel",INT((303.73*SQRT(G103))-337.5),IF(INDEX(G$95:G103,1)="Vortex",IF(INT((126*SQRT(G103))-245.5)&gt;0,INT((126*SQRT(G103))-245.5),0),""))))</f>
        <v/>
      </c>
      <c r="N103" s="17" t="str">
        <f>IF(H103="","",IF(OR(H103="NM",H103="DNS",H103="DNF",H103="DQ"),0,IF(INDEX(H$95:H103,1)="Hoog",IF(H103&gt;1.35,INT((1977.53*SQRT(H103))-1698.5),INT((H103-0.67)*733.33333+100.7)),IF(INDEX(H$95:H103,1)="Ver",IF(H103&gt;4.41,INT((887.99*SQRT(H103))-1264.5),IF(INT((H103-1.91)*200+100.5)&gt;0,INT((H103-1.91)*200+100.5),0)),""))))</f>
        <v/>
      </c>
      <c r="O103" s="17" t="str">
        <f t="shared" si="37"/>
        <v>0:00,00</v>
      </c>
      <c r="P103" s="18">
        <f t="shared" si="38"/>
        <v>95</v>
      </c>
      <c r="AC103" s="16" t="str">
        <f t="shared" si="33"/>
        <v/>
      </c>
    </row>
    <row r="104" spans="2:29" x14ac:dyDescent="0.25">
      <c r="B104" s="2" t="str">
        <f t="shared" si="34"/>
        <v/>
      </c>
      <c r="C104" s="8"/>
      <c r="D104" s="9" t="str">
        <f t="shared" si="35"/>
        <v>AV Phoenix</v>
      </c>
      <c r="E104" s="14"/>
      <c r="F104" s="15"/>
      <c r="G104" s="14"/>
      <c r="H104" s="14"/>
      <c r="I104" s="2" t="str">
        <f t="shared" si="36"/>
        <v/>
      </c>
      <c r="K104" s="17" t="str">
        <f>IF(E104="","",IF(OR(E104="NM",E104="DNS",E104="DNF",E104="DQ"),0,IF(INDEX(E$5:E104,1)="60m",IF(INT(15365/IF($D$4="ET",E104,E104+0.24)-1058)&gt;0,INT(15365/IF($D$4="ET",E104,E104+0.24)-1058),0),IF(INDEX(E$5:E104,1)="40m",IF(INT(10834/IF($D$4="ET",E104,E104+0.24)-996)&gt;0,INT(10834/IF($D$4="ET",E104,E104+0.24)-996),0),""))))</f>
        <v/>
      </c>
      <c r="L104" s="17" t="str">
        <f>IF(F104="","",IF(OR(F104="NM",F104="DNS",F104="DNF",F104="DQ"),0,IF(INDEX(F$95:F104,1)="1000m",IF(INT(276912/ ((LEFT(O104)*60)+MID(O104,3,2)+(MID(O104,6,2)/IF(VALUE(MID(O104,6,2))&lt;10,IF(VALUE(MID(O104,6,1))=0,100,10),100)))-738.5)&gt;0,INT(276912/ ((LEFT(O104)*60)+MID(O104,3,2)+(MID(O104,6,2)/IF(VALUE(MID(O104,6,2))&lt;10,IF(VALUE(MID(O104,6,1))=0,100,10),100)))-738.5),0),IF(INDEX(F$95:F104,1)="600m",IF(INT(160470.5/ ((LEFT(O104)*60)+MID(O104,3,2)+(MID(O104,6,2)/100))-811.35)&gt;0,INT(160470.5/ ((LEFT(O104)*60)+MID(O104,3,2)+(MID(O104,6,2)/100))-811.35),0),""))))</f>
        <v/>
      </c>
      <c r="M104" s="17" t="str">
        <f>IF(G104="","",IF(OR(G104="NM",G104="DNS",G104="DNF",G104="DQ"),0,IF(INDEX(G$95:G104,1)="Kogel",INT((303.73*SQRT(G104))-337.5),IF(INDEX(G$95:G104,1)="Vortex",IF(INT((126*SQRT(G104))-245.5)&gt;0,INT((126*SQRT(G104))-245.5),0),""))))</f>
        <v/>
      </c>
      <c r="N104" s="17" t="str">
        <f>IF(H104="","",IF(OR(H104="NM",H104="DNS",H104="DNF",H104="DQ"),0,IF(INDEX(H$95:H104,1)="Hoog",IF(H104&gt;1.35,INT((1977.53*SQRT(H104))-1698.5),INT((H104-0.67)*733.33333+100.7)),IF(INDEX(H$95:H104,1)="Ver",IF(H104&gt;4.41,INT((887.99*SQRT(H104))-1264.5),IF(INT((H104-1.91)*200+100.5)&gt;0,INT((H104-1.91)*200+100.5),0)),""))))</f>
        <v/>
      </c>
      <c r="O104" s="17" t="str">
        <f t="shared" si="37"/>
        <v>0:00,00</v>
      </c>
      <c r="P104" s="18">
        <f t="shared" si="38"/>
        <v>95</v>
      </c>
      <c r="AC104" s="16" t="str">
        <f t="shared" si="33"/>
        <v/>
      </c>
    </row>
    <row r="105" spans="2:29" x14ac:dyDescent="0.25">
      <c r="B105" s="2" t="str">
        <f t="shared" si="34"/>
        <v/>
      </c>
      <c r="C105" s="8"/>
      <c r="D105" s="9" t="str">
        <f t="shared" si="35"/>
        <v>AV Phoenix</v>
      </c>
      <c r="E105" s="14"/>
      <c r="F105" s="15"/>
      <c r="G105" s="14"/>
      <c r="H105" s="14"/>
      <c r="I105" s="2" t="str">
        <f t="shared" si="36"/>
        <v/>
      </c>
      <c r="K105" s="17" t="str">
        <f>IF(E105="","",IF(OR(E105="NM",E105="DNS",E105="DNF",E105="DQ"),0,IF(INDEX(E$5:E105,1)="60m",IF(INT(15365/IF($D$4="ET",E105,E105+0.24)-1058)&gt;0,INT(15365/IF($D$4="ET",E105,E105+0.24)-1058),0),IF(INDEX(E$5:E105,1)="40m",IF(INT(10834/IF($D$4="ET",E105,E105+0.24)-996)&gt;0,INT(10834/IF($D$4="ET",E105,E105+0.24)-996),0),""))))</f>
        <v/>
      </c>
      <c r="L105" s="17" t="str">
        <f>IF(F105="","",IF(OR(F105="NM",F105="DNS",F105="DNF",F105="DQ"),0,IF(INDEX(F$95:F105,1)="1000m",IF(INT(276912/ ((LEFT(O105)*60)+MID(O105,3,2)+(MID(O105,6,2)/IF(VALUE(MID(O105,6,2))&lt;10,IF(VALUE(MID(O105,6,1))=0,100,10),100)))-738.5)&gt;0,INT(276912/ ((LEFT(O105)*60)+MID(O105,3,2)+(MID(O105,6,2)/IF(VALUE(MID(O105,6,2))&lt;10,IF(VALUE(MID(O105,6,1))=0,100,10),100)))-738.5),0),IF(INDEX(F$95:F105,1)="600m",IF(INT(160470.5/ ((LEFT(O105)*60)+MID(O105,3,2)+(MID(O105,6,2)/100))-811.35)&gt;0,INT(160470.5/ ((LEFT(O105)*60)+MID(O105,3,2)+(MID(O105,6,2)/100))-811.35),0),""))))</f>
        <v/>
      </c>
      <c r="M105" s="17" t="str">
        <f>IF(G105="","",IF(OR(G105="NM",G105="DNS",G105="DNF",G105="DQ"),0,IF(INDEX(G$95:G105,1)="Kogel",INT((303.73*SQRT(G105))-337.5),IF(INDEX(G$95:G105,1)="Vortex",IF(INT((126*SQRT(G105))-245.5)&gt;0,INT((126*SQRT(G105))-245.5),0),""))))</f>
        <v/>
      </c>
      <c r="N105" s="17" t="str">
        <f>IF(H105="","",IF(OR(H105="NM",H105="DNS",H105="DNF",H105="DQ"),0,IF(INDEX(H$95:H105,1)="Hoog",IF(H105&gt;1.35,INT((1977.53*SQRT(H105))-1698.5),INT((H105-0.67)*733.33333+100.7)),IF(INDEX(H$95:H105,1)="Ver",IF(H105&gt;4.41,INT((887.99*SQRT(H105))-1264.5),IF(INT((H105-1.91)*200+100.5)&gt;0,INT((H105-1.91)*200+100.5),0)),""))))</f>
        <v/>
      </c>
      <c r="O105" s="17" t="str">
        <f t="shared" si="37"/>
        <v>0:00,00</v>
      </c>
      <c r="P105" s="18">
        <f t="shared" si="38"/>
        <v>95</v>
      </c>
      <c r="AC105" s="16" t="str">
        <f t="shared" si="33"/>
        <v/>
      </c>
    </row>
    <row r="106" spans="2:29" x14ac:dyDescent="0.25">
      <c r="B106" s="2" t="str">
        <f t="shared" si="34"/>
        <v/>
      </c>
      <c r="C106" s="8"/>
      <c r="D106" s="9" t="str">
        <f t="shared" si="35"/>
        <v>AV Phoenix</v>
      </c>
      <c r="E106" s="14"/>
      <c r="F106" s="15"/>
      <c r="G106" s="14"/>
      <c r="H106" s="14"/>
      <c r="I106" s="2" t="str">
        <f t="shared" si="36"/>
        <v/>
      </c>
      <c r="K106" s="17" t="str">
        <f>IF(E106="","",IF(OR(E106="NM",E106="DNS",E106="DNF",E106="DQ"),0,IF(INDEX(E$5:E106,1)="60m",IF(INT(15365/IF($D$4="ET",E106,E106+0.24)-1058)&gt;0,INT(15365/IF($D$4="ET",E106,E106+0.24)-1058),0),IF(INDEX(E$5:E106,1)="40m",IF(INT(10834/IF($D$4="ET",E106,E106+0.24)-996)&gt;0,INT(10834/IF($D$4="ET",E106,E106+0.24)-996),0),""))))</f>
        <v/>
      </c>
      <c r="L106" s="17" t="str">
        <f>IF(F106="","",IF(OR(F106="NM",F106="DNS",F106="DNF",F106="DQ"),0,IF(INDEX(F$95:F106,1)="1000m",IF(INT(276912/ ((LEFT(O106)*60)+MID(O106,3,2)+(MID(O106,6,2)/IF(VALUE(MID(O106,6,2))&lt;10,IF(VALUE(MID(O106,6,1))=0,100,10),100)))-738.5)&gt;0,INT(276912/ ((LEFT(O106)*60)+MID(O106,3,2)+(MID(O106,6,2)/IF(VALUE(MID(O106,6,2))&lt;10,IF(VALUE(MID(O106,6,1))=0,100,10),100)))-738.5),0),IF(INDEX(F$95:F106,1)="600m",IF(INT(160470.5/ ((LEFT(O106)*60)+MID(O106,3,2)+(MID(O106,6,2)/100))-811.35)&gt;0,INT(160470.5/ ((LEFT(O106)*60)+MID(O106,3,2)+(MID(O106,6,2)/100))-811.35),0),""))))</f>
        <v/>
      </c>
      <c r="M106" s="17" t="str">
        <f>IF(G106="","",IF(OR(G106="NM",G106="DNS",G106="DNF",G106="DQ"),0,IF(INDEX(G$95:G106,1)="Kogel",INT((303.73*SQRT(G106))-337.5),IF(INDEX(G$95:G106,1)="Vortex",IF(INT((126*SQRT(G106))-245.5)&gt;0,INT((126*SQRT(G106))-245.5),0),""))))</f>
        <v/>
      </c>
      <c r="N106" s="17" t="str">
        <f>IF(H106="","",IF(OR(H106="NM",H106="DNS",H106="DNF",H106="DQ"),0,IF(INDEX(H$95:H106,1)="Hoog",IF(H106&gt;1.35,INT((1977.53*SQRT(H106))-1698.5),INT((H106-0.67)*733.33333+100.7)),IF(INDEX(H$95:H106,1)="Ver",IF(H106&gt;4.41,INT((887.99*SQRT(H106))-1264.5),IF(INT((H106-1.91)*200+100.5)&gt;0,INT((H106-1.91)*200+100.5),0)),""))))</f>
        <v/>
      </c>
      <c r="O106" s="17" t="str">
        <f t="shared" si="37"/>
        <v>0:00,00</v>
      </c>
      <c r="P106" s="18">
        <f t="shared" si="38"/>
        <v>95</v>
      </c>
      <c r="AC106" s="16" t="str">
        <f t="shared" si="33"/>
        <v/>
      </c>
    </row>
    <row r="107" spans="2:29" x14ac:dyDescent="0.25">
      <c r="B107" s="2" t="str">
        <f t="shared" si="34"/>
        <v/>
      </c>
      <c r="C107" s="8"/>
      <c r="D107" s="9" t="str">
        <f t="shared" si="35"/>
        <v>AV Phoenix</v>
      </c>
      <c r="E107" s="14"/>
      <c r="F107" s="15"/>
      <c r="G107" s="14"/>
      <c r="H107" s="14"/>
      <c r="I107" s="2" t="str">
        <f t="shared" si="36"/>
        <v/>
      </c>
      <c r="K107" s="17" t="str">
        <f>IF(E107="","",IF(OR(E107="NM",E107="DNS",E107="DNF",E107="DQ"),0,IF(INDEX(E$5:E107,1)="60m",IF(INT(15365/IF($D$4="ET",E107,E107+0.24)-1058)&gt;0,INT(15365/IF($D$4="ET",E107,E107+0.24)-1058),0),IF(INDEX(E$5:E107,1)="40m",IF(INT(10834/IF($D$4="ET",E107,E107+0.24)-996)&gt;0,INT(10834/IF($D$4="ET",E107,E107+0.24)-996),0),""))))</f>
        <v/>
      </c>
      <c r="L107" s="17" t="str">
        <f>IF(F107="","",IF(OR(F107="NM",F107="DNS",F107="DNF",F107="DQ"),0,IF(INDEX(F$95:F107,1)="1000m",IF(INT(276912/ ((LEFT(O107)*60)+MID(O107,3,2)+(MID(O107,6,2)/IF(VALUE(MID(O107,6,2))&lt;10,IF(VALUE(MID(O107,6,1))=0,100,10),100)))-738.5)&gt;0,INT(276912/ ((LEFT(O107)*60)+MID(O107,3,2)+(MID(O107,6,2)/IF(VALUE(MID(O107,6,2))&lt;10,IF(VALUE(MID(O107,6,1))=0,100,10),100)))-738.5),0),IF(INDEX(F$95:F107,1)="600m",IF(INT(160470.5/ ((LEFT(O107)*60)+MID(O107,3,2)+(MID(O107,6,2)/100))-811.35)&gt;0,INT(160470.5/ ((LEFT(O107)*60)+MID(O107,3,2)+(MID(O107,6,2)/100))-811.35),0),""))))</f>
        <v/>
      </c>
      <c r="M107" s="17" t="str">
        <f>IF(G107="","",IF(OR(G107="NM",G107="DNS",G107="DNF",G107="DQ"),0,IF(INDEX(G$95:G107,1)="Kogel",INT((303.73*SQRT(G107))-337.5),IF(INDEX(G$95:G107,1)="Vortex",IF(INT((126*SQRT(G107))-245.5)&gt;0,INT((126*SQRT(G107))-245.5),0),""))))</f>
        <v/>
      </c>
      <c r="N107" s="17" t="str">
        <f>IF(H107="","",IF(OR(H107="NM",H107="DNS",H107="DNF",H107="DQ"),0,IF(INDEX(H$95:H107,1)="Hoog",IF(H107&gt;1.35,INT((1977.53*SQRT(H107))-1698.5),INT((H107-0.67)*733.33333+100.7)),IF(INDEX(H$95:H107,1)="Ver",IF(H107&gt;4.41,INT((887.99*SQRT(H107))-1264.5),IF(INT((H107-1.91)*200+100.5)&gt;0,INT((H107-1.91)*200+100.5),0)),""))))</f>
        <v/>
      </c>
      <c r="O107" s="17" t="str">
        <f t="shared" si="37"/>
        <v>0:00,00</v>
      </c>
      <c r="P107" s="18">
        <f t="shared" si="38"/>
        <v>95</v>
      </c>
      <c r="AC107" s="16" t="str">
        <f t="shared" si="33"/>
        <v/>
      </c>
    </row>
    <row r="108" spans="2:29" x14ac:dyDescent="0.25">
      <c r="B108" s="2" t="str">
        <f t="shared" si="34"/>
        <v/>
      </c>
      <c r="C108" s="8"/>
      <c r="D108" s="9" t="str">
        <f t="shared" si="35"/>
        <v>AV Phoenix</v>
      </c>
      <c r="E108" s="14"/>
      <c r="F108" s="15"/>
      <c r="G108" s="14"/>
      <c r="H108" s="14"/>
      <c r="I108" s="2" t="str">
        <f t="shared" si="36"/>
        <v/>
      </c>
      <c r="K108" s="17" t="str">
        <f>IF(E108="","",IF(OR(E108="NM",E108="DNS",E108="DNF",E108="DQ"),0,IF(INDEX(E$5:E108,1)="60m",IF(INT(15365/IF($D$4="ET",E108,E108+0.24)-1058)&gt;0,INT(15365/IF($D$4="ET",E108,E108+0.24)-1058),0),IF(INDEX(E$5:E108,1)="40m",IF(INT(10834/IF($D$4="ET",E108,E108+0.24)-996)&gt;0,INT(10834/IF($D$4="ET",E108,E108+0.24)-996),0),""))))</f>
        <v/>
      </c>
      <c r="L108" s="17" t="str">
        <f>IF(F108="","",IF(OR(F108="NM",F108="DNS",F108="DNF",F108="DQ"),0,IF(INDEX(F$95:F108,1)="1000m",IF(INT(276912/ ((LEFT(O108)*60)+MID(O108,3,2)+(MID(O108,6,2)/IF(VALUE(MID(O108,6,2))&lt;10,IF(VALUE(MID(O108,6,1))=0,100,10),100)))-738.5)&gt;0,INT(276912/ ((LEFT(O108)*60)+MID(O108,3,2)+(MID(O108,6,2)/IF(VALUE(MID(O108,6,2))&lt;10,IF(VALUE(MID(O108,6,1))=0,100,10),100)))-738.5),0),IF(INDEX(F$95:F108,1)="600m",IF(INT(160470.5/ ((LEFT(O108)*60)+MID(O108,3,2)+(MID(O108,6,2)/100))-811.35)&gt;0,INT(160470.5/ ((LEFT(O108)*60)+MID(O108,3,2)+(MID(O108,6,2)/100))-811.35),0),""))))</f>
        <v/>
      </c>
      <c r="M108" s="17" t="str">
        <f>IF(G108="","",IF(OR(G108="NM",G108="DNS",G108="DNF",G108="DQ"),0,IF(INDEX(G$95:G108,1)="Kogel",INT((303.73*SQRT(G108))-337.5),IF(INDEX(G$95:G108,1)="Vortex",IF(INT((126*SQRT(G108))-245.5)&gt;0,INT((126*SQRT(G108))-245.5),0),""))))</f>
        <v/>
      </c>
      <c r="N108" s="17" t="str">
        <f>IF(H108="","",IF(OR(H108="NM",H108="DNS",H108="DNF",H108="DQ"),0,IF(INDEX(H$95:H108,1)="Hoog",IF(H108&gt;1.35,INT((1977.53*SQRT(H108))-1698.5),INT((H108-0.67)*733.33333+100.7)),IF(INDEX(H$95:H108,1)="Ver",IF(H108&gt;4.41,INT((887.99*SQRT(H108))-1264.5),IF(INT((H108-1.91)*200+100.5)&gt;0,INT((H108-1.91)*200+100.5),0)),""))))</f>
        <v/>
      </c>
      <c r="O108" s="17" t="str">
        <f t="shared" si="37"/>
        <v>0:00,00</v>
      </c>
      <c r="P108" s="18">
        <f t="shared" si="38"/>
        <v>95</v>
      </c>
      <c r="AC108" s="16" t="str">
        <f t="shared" si="33"/>
        <v/>
      </c>
    </row>
    <row r="109" spans="2:29" x14ac:dyDescent="0.25">
      <c r="B109" s="2" t="str">
        <f t="shared" si="34"/>
        <v/>
      </c>
      <c r="C109" s="8"/>
      <c r="D109" s="9" t="str">
        <f t="shared" si="35"/>
        <v>AV Phoenix</v>
      </c>
      <c r="E109" s="14"/>
      <c r="F109" s="15"/>
      <c r="G109" s="14"/>
      <c r="H109" s="14"/>
      <c r="I109" s="2" t="str">
        <f t="shared" si="36"/>
        <v/>
      </c>
      <c r="K109" s="17" t="str">
        <f>IF(E109="","",IF(OR(E109="NM",E109="DNS",E109="DNF",E109="DQ"),0,IF(INDEX(E$5:E109,1)="60m",IF(INT(15365/IF($D$4="ET",E109,E109+0.24)-1058)&gt;0,INT(15365/IF($D$4="ET",E109,E109+0.24)-1058),0),IF(INDEX(E$5:E109,1)="40m",IF(INT(10834/IF($D$4="ET",E109,E109+0.24)-996)&gt;0,INT(10834/IF($D$4="ET",E109,E109+0.24)-996),0),""))))</f>
        <v/>
      </c>
      <c r="L109" s="17" t="str">
        <f>IF(F109="","",IF(OR(F109="NM",F109="DNS",F109="DNF",F109="DQ"),0,IF(INDEX(F$95:F109,1)="1000m",IF(INT(276912/ ((LEFT(O109)*60)+MID(O109,3,2)+(MID(O109,6,2)/IF(VALUE(MID(O109,6,2))&lt;10,IF(VALUE(MID(O109,6,1))=0,100,10),100)))-738.5)&gt;0,INT(276912/ ((LEFT(O109)*60)+MID(O109,3,2)+(MID(O109,6,2)/IF(VALUE(MID(O109,6,2))&lt;10,IF(VALUE(MID(O109,6,1))=0,100,10),100)))-738.5),0),IF(INDEX(F$95:F109,1)="600m",IF(INT(160470.5/ ((LEFT(O109)*60)+MID(O109,3,2)+(MID(O109,6,2)/100))-811.35)&gt;0,INT(160470.5/ ((LEFT(O109)*60)+MID(O109,3,2)+(MID(O109,6,2)/100))-811.35),0),""))))</f>
        <v/>
      </c>
      <c r="M109" s="17" t="str">
        <f>IF(G109="","",IF(OR(G109="NM",G109="DNS",G109="DNF",G109="DQ"),0,IF(INDEX(G$95:G109,1)="Kogel",INT((303.73*SQRT(G109))-337.5),IF(INDEX(G$95:G109,1)="Vortex",IF(INT((126*SQRT(G109))-245.5)&gt;0,INT((126*SQRT(G109))-245.5),0),""))))</f>
        <v/>
      </c>
      <c r="N109" s="17" t="str">
        <f>IF(H109="","",IF(OR(H109="NM",H109="DNS",H109="DNF",H109="DQ"),0,IF(INDEX(H$95:H109,1)="Hoog",IF(H109&gt;1.35,INT((1977.53*SQRT(H109))-1698.5),INT((H109-0.67)*733.33333+100.7)),IF(INDEX(H$95:H109,1)="Ver",IF(H109&gt;4.41,INT((887.99*SQRT(H109))-1264.5),IF(INT((H109-1.91)*200+100.5)&gt;0,INT((H109-1.91)*200+100.5),0)),""))))</f>
        <v/>
      </c>
      <c r="O109" s="17" t="str">
        <f t="shared" si="37"/>
        <v>0:00,00</v>
      </c>
      <c r="P109" s="18">
        <f t="shared" si="38"/>
        <v>95</v>
      </c>
      <c r="AC109" s="16" t="str">
        <f t="shared" si="33"/>
        <v/>
      </c>
    </row>
    <row r="110" spans="2:29" x14ac:dyDescent="0.25">
      <c r="B110" s="2" t="str">
        <f t="shared" si="34"/>
        <v/>
      </c>
      <c r="C110" s="8"/>
      <c r="D110" s="9" t="str">
        <f t="shared" si="35"/>
        <v>AV Phoenix</v>
      </c>
      <c r="E110" s="14"/>
      <c r="F110" s="15"/>
      <c r="G110" s="14"/>
      <c r="H110" s="14"/>
      <c r="I110" s="2" t="str">
        <f t="shared" si="36"/>
        <v/>
      </c>
      <c r="K110" s="17" t="str">
        <f>IF(E110="","",IF(OR(E110="NM",E110="DNS",E110="DNF",E110="DQ"),0,IF(INDEX(E$5:E110,1)="60m",IF(INT(15365/IF($D$4="ET",E110,E110+0.24)-1058)&gt;0,INT(15365/IF($D$4="ET",E110,E110+0.24)-1058),0),IF(INDEX(E$5:E110,1)="40m",IF(INT(10834/IF($D$4="ET",E110,E110+0.24)-996)&gt;0,INT(10834/IF($D$4="ET",E110,E110+0.24)-996),0),""))))</f>
        <v/>
      </c>
      <c r="L110" s="17" t="str">
        <f>IF(F110="","",IF(OR(F110="NM",F110="DNS",F110="DNF",F110="DQ"),0,IF(INDEX(F$95:F110,1)="1000m",IF(INT(276912/ ((LEFT(O110)*60)+MID(O110,3,2)+(MID(O110,6,2)/IF(VALUE(MID(O110,6,2))&lt;10,IF(VALUE(MID(O110,6,1))=0,100,10),100)))-738.5)&gt;0,INT(276912/ ((LEFT(O110)*60)+MID(O110,3,2)+(MID(O110,6,2)/IF(VALUE(MID(O110,6,2))&lt;10,IF(VALUE(MID(O110,6,1))=0,100,10),100)))-738.5),0),IF(INDEX(F$95:F110,1)="600m",IF(INT(160470.5/ ((LEFT(O110)*60)+MID(O110,3,2)+(MID(O110,6,2)/100))-811.35)&gt;0,INT(160470.5/ ((LEFT(O110)*60)+MID(O110,3,2)+(MID(O110,6,2)/100))-811.35),0),""))))</f>
        <v/>
      </c>
      <c r="M110" s="17" t="str">
        <f>IF(G110="","",IF(OR(G110="NM",G110="DNS",G110="DNF",G110="DQ"),0,IF(INDEX(G$95:G110,1)="Kogel",INT((303.73*SQRT(G110))-337.5),IF(INDEX(G$95:G110,1)="Vortex",IF(INT((126*SQRT(G110))-245.5)&gt;0,INT((126*SQRT(G110))-245.5),0),""))))</f>
        <v/>
      </c>
      <c r="N110" s="17" t="str">
        <f>IF(H110="","",IF(OR(H110="NM",H110="DNS",H110="DNF",H110="DQ"),0,IF(INDEX(H$95:H110,1)="Hoog",IF(H110&gt;1.35,INT((1977.53*SQRT(H110))-1698.5),INT((H110-0.67)*733.33333+100.7)),IF(INDEX(H$95:H110,1)="Ver",IF(H110&gt;4.41,INT((887.99*SQRT(H110))-1264.5),IF(INT((H110-1.91)*200+100.5)&gt;0,INT((H110-1.91)*200+100.5),0)),""))))</f>
        <v/>
      </c>
      <c r="O110" s="17" t="str">
        <f t="shared" si="37"/>
        <v>0:00,00</v>
      </c>
      <c r="P110" s="18">
        <f t="shared" si="38"/>
        <v>95</v>
      </c>
      <c r="AC110" s="16" t="str">
        <f t="shared" si="33"/>
        <v/>
      </c>
    </row>
    <row r="111" spans="2:29" x14ac:dyDescent="0.25">
      <c r="B111" s="2" t="str">
        <f t="shared" si="34"/>
        <v/>
      </c>
      <c r="C111" s="8"/>
      <c r="D111" s="9" t="str">
        <f t="shared" si="35"/>
        <v>AV Phoenix</v>
      </c>
      <c r="E111" s="14"/>
      <c r="F111" s="15"/>
      <c r="G111" s="14"/>
      <c r="H111" s="14"/>
      <c r="I111" s="2" t="str">
        <f t="shared" si="36"/>
        <v/>
      </c>
      <c r="K111" s="17" t="str">
        <f>IF(E111="","",IF(OR(E111="NM",E111="DNS",E111="DNF",E111="DQ"),0,IF(INDEX(E$5:E111,1)="60m",IF(INT(15365/IF($D$4="ET",E111,E111+0.24)-1058)&gt;0,INT(15365/IF($D$4="ET",E111,E111+0.24)-1058),0),IF(INDEX(E$5:E111,1)="40m",IF(INT(10834/IF($D$4="ET",E111,E111+0.24)-996)&gt;0,INT(10834/IF($D$4="ET",E111,E111+0.24)-996),0),""))))</f>
        <v/>
      </c>
      <c r="L111" s="17" t="str">
        <f>IF(F111="","",IF(OR(F111="NM",F111="DNS",F111="DNF",F111="DQ"),0,IF(INDEX(F$95:F111,1)="1000m",IF(INT(276912/ ((LEFT(O111)*60)+MID(O111,3,2)+(MID(O111,6,2)/IF(VALUE(MID(O111,6,2))&lt;10,IF(VALUE(MID(O111,6,1))=0,100,10),100)))-738.5)&gt;0,INT(276912/ ((LEFT(O111)*60)+MID(O111,3,2)+(MID(O111,6,2)/IF(VALUE(MID(O111,6,2))&lt;10,IF(VALUE(MID(O111,6,1))=0,100,10),100)))-738.5),0),IF(INDEX(F$95:F111,1)="600m",IF(INT(160470.5/ ((LEFT(O111)*60)+MID(O111,3,2)+(MID(O111,6,2)/100))-811.35)&gt;0,INT(160470.5/ ((LEFT(O111)*60)+MID(O111,3,2)+(MID(O111,6,2)/100))-811.35),0),""))))</f>
        <v/>
      </c>
      <c r="M111" s="17" t="str">
        <f>IF(G111="","",IF(OR(G111="NM",G111="DNS",G111="DNF",G111="DQ"),0,IF(INDEX(G$95:G111,1)="Kogel",INT((303.73*SQRT(G111))-337.5),IF(INDEX(G$95:G111,1)="Vortex",IF(INT((126*SQRT(G111))-245.5)&gt;0,INT((126*SQRT(G111))-245.5),0),""))))</f>
        <v/>
      </c>
      <c r="N111" s="17" t="str">
        <f>IF(H111="","",IF(OR(H111="NM",H111="DNS",H111="DNF",H111="DQ"),0,IF(INDEX(H$95:H111,1)="Hoog",IF(H111&gt;1.35,INT((1977.53*SQRT(H111))-1698.5),INT((H111-0.67)*733.33333+100.7)),IF(INDEX(H$95:H111,1)="Ver",IF(H111&gt;4.41,INT((887.99*SQRT(H111))-1264.5),IF(INT((H111-1.91)*200+100.5)&gt;0,INT((H111-1.91)*200+100.5),0)),""))))</f>
        <v/>
      </c>
      <c r="O111" s="17" t="str">
        <f t="shared" si="37"/>
        <v>0:00,00</v>
      </c>
      <c r="P111" s="18">
        <f t="shared" si="38"/>
        <v>95</v>
      </c>
      <c r="AC111" s="16" t="str">
        <f t="shared" si="33"/>
        <v/>
      </c>
    </row>
    <row r="112" spans="2:29" x14ac:dyDescent="0.25">
      <c r="B112" s="2" t="str">
        <f t="shared" si="34"/>
        <v/>
      </c>
      <c r="C112" s="8"/>
      <c r="D112" s="9" t="str">
        <f t="shared" si="35"/>
        <v>AV Phoenix</v>
      </c>
      <c r="E112" s="14"/>
      <c r="F112" s="15"/>
      <c r="G112" s="14"/>
      <c r="H112" s="14"/>
      <c r="I112" s="2" t="str">
        <f t="shared" si="36"/>
        <v/>
      </c>
      <c r="K112" s="17" t="str">
        <f>IF(E112="","",IF(OR(E112="NM",E112="DNS",E112="DNF",E112="DQ"),0,IF(INDEX(E$5:E112,1)="60m",IF(INT(15365/IF($D$4="ET",E112,E112+0.24)-1058)&gt;0,INT(15365/IF($D$4="ET",E112,E112+0.24)-1058),0),IF(INDEX(E$5:E112,1)="40m",IF(INT(10834/IF($D$4="ET",E112,E112+0.24)-996)&gt;0,INT(10834/IF($D$4="ET",E112,E112+0.24)-996),0),""))))</f>
        <v/>
      </c>
      <c r="L112" s="17" t="str">
        <f>IF(F112="","",IF(OR(F112="NM",F112="DNS",F112="DNF",F112="DQ"),0,IF(INDEX(F$95:F112,1)="1000m",IF(INT(276912/ ((LEFT(O112)*60)+MID(O112,3,2)+(MID(O112,6,2)/IF(VALUE(MID(O112,6,2))&lt;10,IF(VALUE(MID(O112,6,1))=0,100,10),100)))-738.5)&gt;0,INT(276912/ ((LEFT(O112)*60)+MID(O112,3,2)+(MID(O112,6,2)/IF(VALUE(MID(O112,6,2))&lt;10,IF(VALUE(MID(O112,6,1))=0,100,10),100)))-738.5),0),IF(INDEX(F$95:F112,1)="600m",IF(INT(160470.5/ ((LEFT(O112)*60)+MID(O112,3,2)+(MID(O112,6,2)/100))-811.35)&gt;0,INT(160470.5/ ((LEFT(O112)*60)+MID(O112,3,2)+(MID(O112,6,2)/100))-811.35),0),""))))</f>
        <v/>
      </c>
      <c r="M112" s="17" t="str">
        <f>IF(G112="","",IF(OR(G112="NM",G112="DNS",G112="DNF",G112="DQ"),0,IF(INDEX(G$95:G112,1)="Kogel",INT((303.73*SQRT(G112))-337.5),IF(INDEX(G$95:G112,1)="Vortex",IF(INT((126*SQRT(G112))-245.5)&gt;0,INT((126*SQRT(G112))-245.5),0),""))))</f>
        <v/>
      </c>
      <c r="N112" s="17" t="str">
        <f>IF(H112="","",IF(OR(H112="NM",H112="DNS",H112="DNF",H112="DQ"),0,IF(INDEX(H$95:H112,1)="Hoog",IF(H112&gt;1.35,INT((1977.53*SQRT(H112))-1698.5),INT((H112-0.67)*733.33333+100.7)),IF(INDEX(H$95:H112,1)="Ver",IF(H112&gt;4.41,INT((887.99*SQRT(H112))-1264.5),IF(INT((H112-1.91)*200+100.5)&gt;0,INT((H112-1.91)*200+100.5),0)),""))))</f>
        <v/>
      </c>
      <c r="O112" s="17" t="str">
        <f t="shared" si="37"/>
        <v>0:00,00</v>
      </c>
      <c r="P112" s="18">
        <f t="shared" si="38"/>
        <v>95</v>
      </c>
      <c r="AC112" s="16" t="str">
        <f t="shared" si="33"/>
        <v/>
      </c>
    </row>
    <row r="113" spans="1:29" x14ac:dyDescent="0.25">
      <c r="B113" s="2" t="str">
        <f t="shared" si="34"/>
        <v/>
      </c>
      <c r="C113" s="8"/>
      <c r="D113" s="9" t="str">
        <f t="shared" si="35"/>
        <v>AV Phoenix</v>
      </c>
      <c r="E113" s="14"/>
      <c r="F113" s="15"/>
      <c r="G113" s="14"/>
      <c r="H113" s="14"/>
      <c r="I113" s="2" t="str">
        <f t="shared" si="36"/>
        <v/>
      </c>
      <c r="K113" s="17" t="str">
        <f>IF(E113="","",IF(OR(E113="NM",E113="DNS",E113="DNF",E113="DQ"),0,IF(INDEX(E$5:E113,1)="60m",IF(INT(15365/IF($D$4="ET",E113,E113+0.24)-1058)&gt;0,INT(15365/IF($D$4="ET",E113,E113+0.24)-1058),0),IF(INDEX(E$5:E113,1)="40m",IF(INT(10834/IF($D$4="ET",E113,E113+0.24)-996)&gt;0,INT(10834/IF($D$4="ET",E113,E113+0.24)-996),0),""))))</f>
        <v/>
      </c>
      <c r="L113" s="17" t="str">
        <f>IF(F113="","",IF(OR(F113="NM",F113="DNS",F113="DNF",F113="DQ"),0,IF(INDEX(F$95:F113,1)="1000m",IF(INT(276912/ ((LEFT(O113)*60)+MID(O113,3,2)+(MID(O113,6,2)/IF(VALUE(MID(O113,6,2))&lt;10,IF(VALUE(MID(O113,6,1))=0,100,10),100)))-738.5)&gt;0,INT(276912/ ((LEFT(O113)*60)+MID(O113,3,2)+(MID(O113,6,2)/IF(VALUE(MID(O113,6,2))&lt;10,IF(VALUE(MID(O113,6,1))=0,100,10),100)))-738.5),0),IF(INDEX(F$95:F113,1)="600m",IF(INT(160470.5/ ((LEFT(O113)*60)+MID(O113,3,2)+(MID(O113,6,2)/100))-811.35)&gt;0,INT(160470.5/ ((LEFT(O113)*60)+MID(O113,3,2)+(MID(O113,6,2)/100))-811.35),0),""))))</f>
        <v/>
      </c>
      <c r="M113" s="17" t="str">
        <f>IF(G113="","",IF(OR(G113="NM",G113="DNS",G113="DNF",G113="DQ"),0,IF(INDEX(G$95:G113,1)="Kogel",INT((303.73*SQRT(G113))-337.5),IF(INDEX(G$95:G113,1)="Vortex",IF(INT((126*SQRT(G113))-245.5)&gt;0,INT((126*SQRT(G113))-245.5),0),""))))</f>
        <v/>
      </c>
      <c r="N113" s="17" t="str">
        <f>IF(H113="","",IF(OR(H113="NM",H113="DNS",H113="DNF",H113="DQ"),0,IF(INDEX(H$95:H113,1)="Hoog",IF(H113&gt;1.35,INT((1977.53*SQRT(H113))-1698.5),INT((H113-0.67)*733.33333+100.7)),IF(INDEX(H$95:H113,1)="Ver",IF(H113&gt;4.41,INT((887.99*SQRT(H113))-1264.5),IF(INT((H113-1.91)*200+100.5)&gt;0,INT((H113-1.91)*200+100.5),0)),""))))</f>
        <v/>
      </c>
      <c r="O113" s="17" t="str">
        <f t="shared" si="37"/>
        <v>0:00,00</v>
      </c>
      <c r="P113" s="18">
        <f t="shared" si="38"/>
        <v>95</v>
      </c>
      <c r="AC113" s="16" t="str">
        <f t="shared" si="33"/>
        <v/>
      </c>
    </row>
    <row r="114" spans="1:29" x14ac:dyDescent="0.25">
      <c r="B114" s="2" t="str">
        <f t="shared" si="34"/>
        <v/>
      </c>
      <c r="C114" s="8"/>
      <c r="D114" s="9" t="str">
        <f t="shared" si="35"/>
        <v>AV Phoenix</v>
      </c>
      <c r="E114" s="14"/>
      <c r="F114" s="15"/>
      <c r="G114" s="14"/>
      <c r="H114" s="14"/>
      <c r="I114" s="2" t="str">
        <f t="shared" si="36"/>
        <v/>
      </c>
      <c r="K114" s="17" t="str">
        <f>IF(E114="","",IF(OR(E114="NM",E114="DNS",E114="DNF",E114="DQ"),0,IF(INDEX(E$5:E114,1)="60m",IF(INT(15365/IF($D$4="ET",E114,E114+0.24)-1058)&gt;0,INT(15365/IF($D$4="ET",E114,E114+0.24)-1058),0),IF(INDEX(E$5:E114,1)="40m",IF(INT(10834/IF($D$4="ET",E114,E114+0.24)-996)&gt;0,INT(10834/IF($D$4="ET",E114,E114+0.24)-996),0),""))))</f>
        <v/>
      </c>
      <c r="L114" s="17" t="str">
        <f>IF(F114="","",IF(OR(F114="NM",F114="DNS",F114="DNF",F114="DQ"),0,IF(INDEX(F$95:F114,1)="1000m",IF(INT(276912/ ((LEFT(O114)*60)+MID(O114,3,2)+(MID(O114,6,2)/IF(VALUE(MID(O114,6,2))&lt;10,IF(VALUE(MID(O114,6,1))=0,100,10),100)))-738.5)&gt;0,INT(276912/ ((LEFT(O114)*60)+MID(O114,3,2)+(MID(O114,6,2)/IF(VALUE(MID(O114,6,2))&lt;10,IF(VALUE(MID(O114,6,1))=0,100,10),100)))-738.5),0),IF(INDEX(F$95:F114,1)="600m",IF(INT(160470.5/ ((LEFT(O114)*60)+MID(O114,3,2)+(MID(O114,6,2)/100))-811.35)&gt;0,INT(160470.5/ ((LEFT(O114)*60)+MID(O114,3,2)+(MID(O114,6,2)/100))-811.35),0),""))))</f>
        <v/>
      </c>
      <c r="M114" s="17" t="str">
        <f>IF(G114="","",IF(OR(G114="NM",G114="DNS",G114="DNF",G114="DQ"),0,IF(INDEX(G$95:G114,1)="Kogel",INT((303.73*SQRT(G114))-337.5),IF(INDEX(G$95:G114,1)="Vortex",IF(INT((126*SQRT(G114))-245.5)&gt;0,INT((126*SQRT(G114))-245.5),0),""))))</f>
        <v/>
      </c>
      <c r="N114" s="17" t="str">
        <f>IF(H114="","",IF(OR(H114="NM",H114="DNS",H114="DNF",H114="DQ"),0,IF(INDEX(H$95:H114,1)="Hoog",IF(H114&gt;1.35,INT((1977.53*SQRT(H114))-1698.5),INT((H114-0.67)*733.33333+100.7)),IF(INDEX(H$95:H114,1)="Ver",IF(H114&gt;4.41,INT((887.99*SQRT(H114))-1264.5),IF(INT((H114-1.91)*200+100.5)&gt;0,INT((H114-1.91)*200+100.5),0)),""))))</f>
        <v/>
      </c>
      <c r="O114" s="17" t="str">
        <f t="shared" si="37"/>
        <v>0:00,00</v>
      </c>
      <c r="P114" s="18">
        <f t="shared" si="38"/>
        <v>95</v>
      </c>
      <c r="AC114" s="16" t="str">
        <f t="shared" si="33"/>
        <v/>
      </c>
    </row>
    <row r="115" spans="1:29" x14ac:dyDescent="0.25">
      <c r="B115" s="2" t="str">
        <f t="shared" si="34"/>
        <v/>
      </c>
      <c r="C115" s="8"/>
      <c r="D115" s="9" t="str">
        <f t="shared" si="35"/>
        <v>AV Phoenix</v>
      </c>
      <c r="E115" s="14"/>
      <c r="F115" s="15"/>
      <c r="G115" s="14"/>
      <c r="H115" s="14"/>
      <c r="I115" s="2" t="str">
        <f t="shared" si="36"/>
        <v/>
      </c>
      <c r="K115" s="17" t="str">
        <f>IF(E115="","",IF(OR(E115="NM",E115="DNS",E115="DNF",E115="DQ"),0,IF(INDEX(E$5:E115,1)="60m",IF(INT(15365/IF($D$4="ET",E115,E115+0.24)-1058)&gt;0,INT(15365/IF($D$4="ET",E115,E115+0.24)-1058),0),IF(INDEX(E$5:E115,1)="40m",IF(INT(10834/IF($D$4="ET",E115,E115+0.24)-996)&gt;0,INT(10834/IF($D$4="ET",E115,E115+0.24)-996),0),""))))</f>
        <v/>
      </c>
      <c r="L115" s="17" t="str">
        <f>IF(F115="","",IF(OR(F115="NM",F115="DNS",F115="DNF",F115="DQ"),0,IF(INDEX(F$95:F115,1)="1000m",IF(INT(276912/ ((LEFT(O115)*60)+MID(O115,3,2)+(MID(O115,6,2)/IF(VALUE(MID(O115,6,2))&lt;10,IF(VALUE(MID(O115,6,1))=0,100,10),100)))-738.5)&gt;0,INT(276912/ ((LEFT(O115)*60)+MID(O115,3,2)+(MID(O115,6,2)/IF(VALUE(MID(O115,6,2))&lt;10,IF(VALUE(MID(O115,6,1))=0,100,10),100)))-738.5),0),IF(INDEX(F$95:F115,1)="600m",IF(INT(160470.5/ ((LEFT(O115)*60)+MID(O115,3,2)+(MID(O115,6,2)/100))-811.35)&gt;0,INT(160470.5/ ((LEFT(O115)*60)+MID(O115,3,2)+(MID(O115,6,2)/100))-811.35),0),""))))</f>
        <v/>
      </c>
      <c r="M115" s="17" t="str">
        <f>IF(G115="","",IF(OR(G115="NM",G115="DNS",G115="DNF",G115="DQ"),0,IF(INDEX(G$95:G115,1)="Kogel",INT((303.73*SQRT(G115))-337.5),IF(INDEX(G$95:G115,1)="Vortex",IF(INT((126*SQRT(G115))-245.5)&gt;0,INT((126*SQRT(G115))-245.5),0),""))))</f>
        <v/>
      </c>
      <c r="N115" s="17" t="str">
        <f>IF(H115="","",IF(OR(H115="NM",H115="DNS",H115="DNF",H115="DQ"),0,IF(INDEX(H$95:H115,1)="Hoog",IF(H115&gt;1.35,INT((1977.53*SQRT(H115))-1698.5),INT((H115-0.67)*733.33333+100.7)),IF(INDEX(H$95:H115,1)="Ver",IF(H115&gt;4.41,INT((887.99*SQRT(H115))-1264.5),IF(INT((H115-1.91)*200+100.5)&gt;0,INT((H115-1.91)*200+100.5),0)),""))))</f>
        <v/>
      </c>
      <c r="O115" s="17" t="str">
        <f t="shared" si="37"/>
        <v>0:00,00</v>
      </c>
      <c r="P115" s="18">
        <f t="shared" si="38"/>
        <v>95</v>
      </c>
      <c r="AC115" s="16" t="str">
        <f t="shared" si="33"/>
        <v/>
      </c>
    </row>
    <row r="116" spans="1:29" x14ac:dyDescent="0.25">
      <c r="A116" s="2" t="s">
        <v>34</v>
      </c>
      <c r="B116" s="9" t="s">
        <v>43</v>
      </c>
      <c r="C116" s="2"/>
      <c r="D116" s="2"/>
      <c r="E116" s="2" t="s">
        <v>73</v>
      </c>
      <c r="F116" s="2"/>
      <c r="H116" s="2"/>
      <c r="I116" s="2"/>
      <c r="P116" s="18">
        <f t="shared" si="38"/>
        <v>95</v>
      </c>
    </row>
    <row r="117" spans="1:29" x14ac:dyDescent="0.25">
      <c r="A117" s="2" t="s">
        <v>63</v>
      </c>
      <c r="B117" s="2" t="s">
        <v>13</v>
      </c>
      <c r="C117" s="2" t="s">
        <v>33</v>
      </c>
      <c r="D117" s="2" t="s">
        <v>24</v>
      </c>
      <c r="E117" s="2" t="s">
        <v>34</v>
      </c>
      <c r="F117" s="2" t="s">
        <v>35</v>
      </c>
      <c r="G117" s="1" t="s">
        <v>36</v>
      </c>
      <c r="H117" s="2" t="s">
        <v>37</v>
      </c>
      <c r="I117" s="2"/>
      <c r="O117" s="17" t="str">
        <f>IF(B117="#",IF(RIGHT(B116,7)="4 x 60m","4x60m",IF(RIGHT(B116,7)="4 x 40m","4x40m","")),O116)</f>
        <v>4x40m</v>
      </c>
      <c r="P117" s="18">
        <f t="shared" si="38"/>
        <v>117</v>
      </c>
    </row>
    <row r="118" spans="1:29" x14ac:dyDescent="0.25">
      <c r="B118" s="2">
        <v>1</v>
      </c>
      <c r="C118" s="8"/>
      <c r="D118" s="9" t="str">
        <f t="shared" ref="D118:D123" si="39">IF(D$2&lt;&gt;"",D$2,"")</f>
        <v>AV Phoenix</v>
      </c>
      <c r="E118" s="2" t="str">
        <f>IF(E117="Categorie",IF(LEFT(B116,16)="Jongens Pupil A1","JPA1",IF(LEFT(B116,16)="Jongens Pupil A2","JPA2",IF(LEFT(B116,15)="Jongens Pupil B","JPB",IF(LEFT(B116,15)="Jongens Pupil C","JPC",IF(LEFT(B116,15)="Jongens Pupil D","JPD",IF(LEFT(B116,16)="Meisjes Pupil A1","MPA1",IF(LEFT(B116,16)="Meisjes Pupil A2","MPA2",IF(LEFT(B116,15)="Meisjes Pupil B","MPB",IF(LEFT(B116,15)="Meisjes Pupil C","MPC",IF(LEFT(B116,15)="Meisjes Pupil D","MPD","")))))))))),E117)</f>
        <v>JPC</v>
      </c>
      <c r="F118" s="2">
        <v>4</v>
      </c>
      <c r="G118" s="14"/>
      <c r="H118" s="2" t="str">
        <f>IF(OR(G118="",G118="DNF",G118="DNS",G118="DQ",NOT(ISERROR(FIND("combi",LOWER(C118))))),"",IF(O118="4x60m",IF(INT(59225/IF($D$4="ET",G118,G118+0.24)-1030)&gt;0,INT(59225/IF($D$4="ET",G118,G118+0.24)-1030),0),IF(O118="4x40m",IF(INT(41050/IF($D$4="ET",G118,G118+0.24)-953)&gt;0,INT(41050/IF($D$4="ET",G118,G118+0.24)-953),0),"")))</f>
        <v/>
      </c>
      <c r="I118" s="2"/>
      <c r="O118" s="17" t="str">
        <f>IF(B118="#",IF(RIGHT(B117,7)="4 x 60m","4x60m",IF(RIGHT(B117,7)="4 x 40m","4x40m","")),O117)</f>
        <v>4x40m</v>
      </c>
      <c r="P118" s="18">
        <f t="shared" si="38"/>
        <v>117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16" t="str">
        <f>IF(AND($D$4="HT",G118&lt;&gt;""),IF(AND(OR(G118&lt;&gt;"DNF"),OR(G118&lt;&gt;"DNS"),OR(G118&lt;&gt;"DQ"),OR(RIGHT(TEXT(G118,"#,00"),1)&lt;&gt;"0",LEFT(RIGHT(TEXT(G118,"#,00"),3),1)&lt;&gt;",")),"ongeldig",""),"")</f>
        <v/>
      </c>
    </row>
    <row r="119" spans="1:29" x14ac:dyDescent="0.25">
      <c r="B119" s="2">
        <v>2</v>
      </c>
      <c r="C119" s="8"/>
      <c r="D119" s="9" t="str">
        <f t="shared" si="39"/>
        <v>AV Phoenix</v>
      </c>
      <c r="E119" s="2" t="str">
        <f t="shared" ref="E119:E123" si="40">IF(E118="Categorie",IF(LEFT(B117,16)="Jongens Pupil A1","JPA1",IF(LEFT(B117,16)="Jongens Pupil A2","JPA2",IF(LEFT(B117,15)="Jongens Pupil B","JPB",IF(LEFT(B117,15)="Jongens Pupil C","JPC",IF(LEFT(B117,15)="Jongens Pupil D","JPD",IF(LEFT(B117,16)="Meisjes Pupil A1","MPA1",IF(LEFT(B117,16)="Meisjes Pupil A2","MPA2",IF(LEFT(B117,15)="Meisjes Pupil B","MPB",IF(LEFT(B117,15)="Meisjes Pupil C","MPC",IF(LEFT(B117,15)="Meisjes Pupil D","MPD","")))))))))),E118)</f>
        <v>JPC</v>
      </c>
      <c r="F119" s="2">
        <v>4</v>
      </c>
      <c r="G119" s="14"/>
      <c r="H119" s="2" t="str">
        <f t="shared" ref="H119:H123" si="41">IF(OR(G119="",G119="DNF",G119="DNS",G119="DQ",NOT(ISERROR(FIND("combi",LOWER(C119))))),"",IF(O119="4x60m",IF(INT(59225/IF($D$4="ET",G119,G119+0.24)-1030)&gt;0,INT(59225/IF($D$4="ET",G119,G119+0.24)-1030),0),IF(O119="4x40m",IF(INT(41050/IF($D$4="ET",G119,G119+0.24)-953)&gt;0,INT(41050/IF($D$4="ET",G119,G119+0.24)-953),0),"")))</f>
        <v/>
      </c>
      <c r="I119" s="2"/>
      <c r="O119" s="17" t="str">
        <f t="shared" ref="O119:O123" si="42">IF(B119="#",IF(RIGHT(B118,7)="4 x 60m","4x60m",IF(RIGHT(B118,7)="4 x 40m","4x40m","")),O118)</f>
        <v>4x40m</v>
      </c>
      <c r="P119" s="18">
        <f t="shared" si="38"/>
        <v>117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6" t="str">
        <f t="shared" ref="AC119:AC123" si="43">IF(AND($D$4="HT",G119&lt;&gt;""),IF(OR(RIGHT(TEXT(G119,"#,00"),1)&lt;&gt;"0",LEFT(RIGHT(TEXT(G119,"#,00"),3),1)&lt;&gt;","),"ongeldig",""),"")</f>
        <v/>
      </c>
    </row>
    <row r="120" spans="1:29" x14ac:dyDescent="0.25">
      <c r="B120" s="2">
        <v>3</v>
      </c>
      <c r="C120" s="8"/>
      <c r="D120" s="9" t="str">
        <f t="shared" si="39"/>
        <v>AV Phoenix</v>
      </c>
      <c r="E120" s="2" t="str">
        <f t="shared" si="40"/>
        <v>JPC</v>
      </c>
      <c r="F120" s="2">
        <v>4</v>
      </c>
      <c r="G120" s="14"/>
      <c r="H120" s="2" t="str">
        <f t="shared" si="41"/>
        <v/>
      </c>
      <c r="I120" s="2"/>
      <c r="O120" s="17" t="str">
        <f t="shared" si="42"/>
        <v>4x40m</v>
      </c>
      <c r="P120" s="18">
        <f t="shared" si="38"/>
        <v>117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16" t="str">
        <f t="shared" si="43"/>
        <v/>
      </c>
    </row>
    <row r="121" spans="1:29" x14ac:dyDescent="0.25">
      <c r="B121" s="2">
        <v>4</v>
      </c>
      <c r="C121" s="8"/>
      <c r="D121" s="9" t="str">
        <f t="shared" si="39"/>
        <v>AV Phoenix</v>
      </c>
      <c r="E121" s="2" t="str">
        <f t="shared" si="40"/>
        <v>JPC</v>
      </c>
      <c r="F121" s="2">
        <v>4</v>
      </c>
      <c r="G121" s="14"/>
      <c r="H121" s="2" t="str">
        <f t="shared" si="41"/>
        <v/>
      </c>
      <c r="I121" s="2"/>
      <c r="O121" s="17" t="str">
        <f t="shared" si="42"/>
        <v>4x40m</v>
      </c>
      <c r="P121" s="18">
        <f t="shared" si="38"/>
        <v>117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16" t="str">
        <f t="shared" si="43"/>
        <v/>
      </c>
    </row>
    <row r="122" spans="1:29" x14ac:dyDescent="0.25">
      <c r="B122" s="2">
        <v>5</v>
      </c>
      <c r="C122" s="8"/>
      <c r="D122" s="9" t="str">
        <f t="shared" si="39"/>
        <v>AV Phoenix</v>
      </c>
      <c r="E122" s="2" t="str">
        <f t="shared" si="40"/>
        <v>JPC</v>
      </c>
      <c r="F122" s="2">
        <v>4</v>
      </c>
      <c r="G122" s="14"/>
      <c r="H122" s="2" t="str">
        <f t="shared" si="41"/>
        <v/>
      </c>
      <c r="I122" s="2"/>
      <c r="O122" s="17" t="str">
        <f t="shared" si="42"/>
        <v>4x40m</v>
      </c>
      <c r="P122" s="18">
        <f t="shared" si="38"/>
        <v>117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16" t="str">
        <f t="shared" si="43"/>
        <v/>
      </c>
    </row>
    <row r="123" spans="1:29" x14ac:dyDescent="0.25">
      <c r="B123" s="2">
        <v>6</v>
      </c>
      <c r="C123" s="8"/>
      <c r="D123" s="9" t="str">
        <f t="shared" si="39"/>
        <v>AV Phoenix</v>
      </c>
      <c r="E123" s="2" t="str">
        <f t="shared" si="40"/>
        <v>JPC</v>
      </c>
      <c r="F123" s="2">
        <v>4</v>
      </c>
      <c r="G123" s="14"/>
      <c r="H123" s="2" t="str">
        <f t="shared" si="41"/>
        <v/>
      </c>
      <c r="I123" s="2"/>
      <c r="O123" s="17" t="str">
        <f t="shared" si="42"/>
        <v>4x40m</v>
      </c>
      <c r="P123" s="18">
        <f t="shared" si="38"/>
        <v>117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16" t="str">
        <f t="shared" si="43"/>
        <v/>
      </c>
    </row>
    <row r="124" spans="1:29" x14ac:dyDescent="0.25">
      <c r="A124" s="2" t="s">
        <v>34</v>
      </c>
      <c r="B124" s="9" t="s">
        <v>52</v>
      </c>
      <c r="C124" s="2"/>
      <c r="D124" s="2"/>
      <c r="F124" s="2"/>
      <c r="H124" s="2"/>
      <c r="I124" s="2"/>
    </row>
    <row r="125" spans="1:29" x14ac:dyDescent="0.25">
      <c r="A125" s="2" t="s">
        <v>62</v>
      </c>
      <c r="B125" s="2" t="s">
        <v>13</v>
      </c>
      <c r="C125" s="2" t="s">
        <v>23</v>
      </c>
      <c r="D125" s="2" t="s">
        <v>24</v>
      </c>
      <c r="E125" s="11" t="s">
        <v>14</v>
      </c>
      <c r="F125" s="12" t="s">
        <v>15</v>
      </c>
      <c r="G125" s="11" t="s">
        <v>31</v>
      </c>
      <c r="H125" s="11" t="s">
        <v>25</v>
      </c>
      <c r="I125" s="5" t="s">
        <v>28</v>
      </c>
      <c r="J125" s="18"/>
      <c r="K125" s="19" t="str">
        <f>CONCATENATE(E125,"p")</f>
        <v>40mp</v>
      </c>
      <c r="L125" s="19" t="str">
        <f>CONCATENATE(F125,"p")</f>
        <v>600mp</v>
      </c>
      <c r="M125" s="19" t="str">
        <f>CONCATENATE(G125,"p")</f>
        <v>Vortexp</v>
      </c>
      <c r="N125" s="19" t="str">
        <f>CONCATENATE(H125,"p")</f>
        <v>Verp</v>
      </c>
      <c r="O125" s="19" t="str">
        <f>CONCATENATE(F125,"t")</f>
        <v>600mt</v>
      </c>
      <c r="P125" s="18">
        <f>IF(B125="#",ROW(B125),P124)</f>
        <v>125</v>
      </c>
    </row>
    <row r="126" spans="1:29" x14ac:dyDescent="0.25">
      <c r="B126" s="2">
        <f>IF(I126="","",RANK(I126,I$126:I$145))</f>
        <v>1</v>
      </c>
      <c r="C126" s="8" t="s">
        <v>107</v>
      </c>
      <c r="D126" s="9" t="str">
        <f>IF(D$2&lt;&gt;"",D$2,"")</f>
        <v>AV Phoenix</v>
      </c>
      <c r="E126" s="14">
        <v>8.5500000000000007</v>
      </c>
      <c r="F126" s="15">
        <v>1.6935185185185187E-3</v>
      </c>
      <c r="G126" s="14">
        <v>10.19</v>
      </c>
      <c r="H126" s="14">
        <v>2.63</v>
      </c>
      <c r="I126" s="2">
        <f>IF(SUM(K126:N126)&gt;0,SUM(K126:N126),"")</f>
        <v>1424</v>
      </c>
      <c r="K126" s="17">
        <f>IF(E126="","",IF(OR(E126="NM",E126="DNS",E126="DNF",E126="DQ"),0,IF(INDEX(E$5:E126,1)="60m",IF(INT(15365/IF($D$4="ET",E126,E126+0.24)-1058)&gt;0,INT(15365/IF($D$4="ET",E126,E126+0.24)-1058),0),IF(INDEX(E$5:E126,1)="40m",IF(INT(10834/IF($D$4="ET",E126,E126+0.24)-996)&gt;0,INT(10834/IF($D$4="ET",E126,E126+0.24)-996),0),""))))</f>
        <v>739</v>
      </c>
      <c r="L126" s="17">
        <f>IF(F126="","",IF(OR(F126="NM",F126="DNS",F126="DNF",F126="DQ"),0,IF(INDEX(F$125:F126,1)="1000m",IF(INT(276912/ ((LEFT(O126)*60)+MID(O126,3,2)+(MID(O126,6,2)/IF(VALUE(MID(O126,6,2))&lt;10,IF(VALUE(MID(O126,6,1))=0,100,10),100)))-738.5)&gt;0,INT(276912/ ((LEFT(O126)*60)+MID(O126,3,2)+(MID(O126,6,2)/IF(VALUE(MID(O126,6,2))&lt;10,IF(VALUE(MID(O126,6,1))=0,100,10),100)))-738.5),0),IF(INDEX(F$125:F126,1)="600m",IF(INT(160470.5/ ((LEFT(O126)*60)+MID(O126,3,2)+(MID(O126,6,2)/100))-811.35)&gt;0,INT(160470.5/ ((LEFT(O126)*60)+MID(O126,3,2)+(MID(O126,6,2)/100))-811.35),0),""))))</f>
        <v>285</v>
      </c>
      <c r="M126" s="17">
        <f>IF(G126="","",IF(OR(G126="NM",G126="DNS",G126="DNF",G126="DQ"),0,IF(INDEX(G$125:G126,1)="Kogel",INT((303.73*SQRT(G126))-337.5),IF(INDEX(G$125:G126,1)="Vortex",IF(INT((126*SQRT(G126))-245.5)&gt;0,INT((126*SQRT(G126))-245.5),0),""))))</f>
        <v>156</v>
      </c>
      <c r="N126" s="17">
        <f>IF(H126="","",IF(OR(H126="NM",H126="DNS",H126="DNF",H126="DQ"),0,IF(INDEX(H$125:H126,1)="Hoog",IF(H126&gt;1.35,INT((1977.53*SQRT(H126))-1698.5),INT((H126-0.67)*733.33333+100.7)),IF(INDEX(H$125:H126,1)="Ver",IF(H126&gt;4.41,INT((887.99*SQRT(H126))-1264.5),IF(INT((H126-1.91)*200+100.5)&gt;0,INT((H126-1.91)*200+100.5),0)),""))))</f>
        <v>244</v>
      </c>
      <c r="O126" s="17" t="str">
        <f>TEXT(F126,"[m]:ss,00")</f>
        <v>2:26,32</v>
      </c>
      <c r="P126" s="18">
        <f>IF(B126="#",ROW(B126),P125)</f>
        <v>125</v>
      </c>
      <c r="AC126" s="16" t="str">
        <f t="shared" ref="AC126:AC145" si="44">IF(AND($D$4="HT",E126&lt;&gt;"",F126&lt;&gt;""),IF(AND(OR(E126&lt;&gt;"DNF",F126&lt;&gt;"DNF"),OR(E126&lt;&gt;"DNF",F126&lt;&gt;"DNS"),OR(E126&lt;&gt;"DNF",F126&lt;&gt;"DQ"),OR(E126&lt;&gt;"DNS",F126&lt;&gt;"DNF"),OR(E126&lt;&gt;"DNS",F126&lt;&gt;"DNS"),OR(E126&lt;&gt;"DNS",F126&lt;&gt;"DQ"),OR(E126&lt;&gt;"DQ",F126&lt;&gt;"DNF"),OR(E126&lt;&gt;"DQ",F126&lt;&gt;"DNS"),OR(E126&lt;&gt;"DQ",F126&lt;&gt;"DQ"),OR(E126&lt;&gt;"DNF",OR(RIGHT(TEXT(F126,"[m]:ss,00"),1)&lt;&gt;"0",LEFT(RIGHT(TEXT(F126,"[m]:ss,00"),3),1)&lt;&gt;",")),OR(E126&lt;&gt;"DNS",OR(RIGHT(TEXT(F126,"[m]:ss,00"),1)&lt;&gt;"0",LEFT(RIGHT(TEXT(F126,"[m]:ss,00"),3),1)&lt;&gt;",")),OR(E126&lt;&gt;"DQ",OR(RIGHT(TEXT(F126,"[m]:ss,00"),1)&lt;&gt;"0",LEFT(RIGHT(TEXT(F126,"[m]:ss,00"),3),1)&lt;&gt;",")),OR(OR(RIGHT(TEXT(E126,"#,00"),1)&lt;&gt;"0",LEFT(RIGHT(TEXT(E126,"#,00"),3),1)&lt;&gt;","),OR(RIGHT(TEXT(F126,"[m]:ss,00"),1)&lt;&gt;"0",LEFT(RIGHT(TEXT(F126,"[m]:ss,00"),3),1)&lt;&gt;",")),OR(OR(RIGHT(TEXT(E126,"#,00"),1)&lt;&gt;"0",LEFT(RIGHT(TEXT(E126,"#,00"),3),1)&lt;&gt;","),OR(F126&lt;&gt;"DNF")),OR(OR(RIGHT(TEXT(E126,"#,00"),1)&lt;&gt;"0",LEFT(RIGHT(TEXT(E126,"#,00"),3),1)&lt;&gt;","),OR(F126&lt;&gt;"DNS")),OR(OR(RIGHT(TEXT(E126,"#,00"),1)&lt;&gt;"0",LEFT(RIGHT(TEXT(E126,"#,00"),3),1)&lt;&gt;","),OR(F126&lt;&gt;"DQ"))),"ongeldig",""),"")</f>
        <v/>
      </c>
    </row>
    <row r="127" spans="1:29" x14ac:dyDescent="0.25">
      <c r="B127" s="2" t="str">
        <f t="shared" ref="B127:B145" si="45">IF(I127="","",RANK(I127,I$126:I$145))</f>
        <v/>
      </c>
      <c r="C127" s="8"/>
      <c r="D127" s="9" t="str">
        <f t="shared" ref="D127:D145" si="46">IF(D$2&lt;&gt;"",D$2,"")</f>
        <v>AV Phoenix</v>
      </c>
      <c r="E127" s="14"/>
      <c r="F127" s="15"/>
      <c r="G127" s="14"/>
      <c r="H127" s="14"/>
      <c r="I127" s="2" t="str">
        <f t="shared" ref="I127:I145" si="47">IF(SUM(K127:N127)&gt;0,SUM(K127:N127),"")</f>
        <v/>
      </c>
      <c r="K127" s="17" t="str">
        <f>IF(E127="","",IF(OR(E127="NM",E127="DNS",E127="DNF",E127="DQ"),0,IF(INDEX(E$5:E127,1)="60m",IF(INT(15365/IF($D$4="ET",E127,E127+0.24)-1058)&gt;0,INT(15365/IF($D$4="ET",E127,E127+0.24)-1058),0),IF(INDEX(E$5:E127,1)="40m",IF(INT(10834/IF($D$4="ET",E127,E127+0.24)-996)&gt;0,INT(10834/IF($D$4="ET",E127,E127+0.24)-996),0),""))))</f>
        <v/>
      </c>
      <c r="L127" s="17" t="str">
        <f>IF(F127="","",IF(OR(F127="NM",F127="DNS",F127="DNF",F127="DQ"),0,IF(INDEX(F$125:F127,1)="1000m",IF(INT(276912/ ((LEFT(O127)*60)+MID(O127,3,2)+(MID(O127,6,2)/IF(VALUE(MID(O127,6,2))&lt;10,IF(VALUE(MID(O127,6,1))=0,100,10),100)))-738.5)&gt;0,INT(276912/ ((LEFT(O127)*60)+MID(O127,3,2)+(MID(O127,6,2)/IF(VALUE(MID(O127,6,2))&lt;10,IF(VALUE(MID(O127,6,1))=0,100,10),100)))-738.5),0),IF(INDEX(F$125:F127,1)="600m",IF(INT(160470.5/ ((LEFT(O127)*60)+MID(O127,3,2)+(MID(O127,6,2)/100))-811.35)&gt;0,INT(160470.5/ ((LEFT(O127)*60)+MID(O127,3,2)+(MID(O127,6,2)/100))-811.35),0),""))))</f>
        <v/>
      </c>
      <c r="M127" s="17" t="str">
        <f>IF(G127="","",IF(OR(G127="NM",G127="DNS",G127="DNF",G127="DQ"),0,IF(INDEX(G$125:G127,1)="Kogel",INT((303.73*SQRT(G127))-337.5),IF(INDEX(G$125:G127,1)="Vortex",IF(INT((126*SQRT(G127))-245.5)&gt;0,INT((126*SQRT(G127))-245.5),0),""))))</f>
        <v/>
      </c>
      <c r="N127" s="17" t="str">
        <f>IF(H127="","",IF(OR(H127="NM",H127="DNS",H127="DNF",H127="DQ"),0,IF(INDEX(H$125:H127,1)="Hoog",IF(H127&gt;1.35,INT((1977.53*SQRT(H127))-1698.5),INT((H127-0.67)*733.33333+100.7)),IF(INDEX(H$125:H127,1)="Ver",IF(H127&gt;4.41,INT((887.99*SQRT(H127))-1264.5),IF(INT((H127-1.91)*200+100.5)&gt;0,INT((H127-1.91)*200+100.5),0)),""))))</f>
        <v/>
      </c>
      <c r="O127" s="17" t="str">
        <f t="shared" ref="O127:O145" si="48">TEXT(F127,"[m]:ss,00")</f>
        <v>0:00,00</v>
      </c>
      <c r="P127" s="18">
        <f t="shared" ref="P127:P145" si="49">IF(B127="#",ROW(B127),P126)</f>
        <v>125</v>
      </c>
      <c r="AC127" s="16" t="str">
        <f t="shared" si="44"/>
        <v/>
      </c>
    </row>
    <row r="128" spans="1:29" x14ac:dyDescent="0.25">
      <c r="B128" s="2" t="str">
        <f t="shared" si="45"/>
        <v/>
      </c>
      <c r="C128" s="8"/>
      <c r="D128" s="9" t="str">
        <f t="shared" si="46"/>
        <v>AV Phoenix</v>
      </c>
      <c r="E128" s="14"/>
      <c r="F128" s="15"/>
      <c r="G128" s="14"/>
      <c r="H128" s="14"/>
      <c r="I128" s="2" t="str">
        <f t="shared" si="47"/>
        <v/>
      </c>
      <c r="K128" s="17" t="str">
        <f>IF(E128="","",IF(OR(E128="NM",E128="DNS",E128="DNF",E128="DQ"),0,IF(INDEX(E$5:E128,1)="60m",IF(INT(15365/IF($D$4="ET",E128,E128+0.24)-1058)&gt;0,INT(15365/IF($D$4="ET",E128,E128+0.24)-1058),0),IF(INDEX(E$5:E128,1)="40m",IF(INT(10834/IF($D$4="ET",E128,E128+0.24)-996)&gt;0,INT(10834/IF($D$4="ET",E128,E128+0.24)-996),0),""))))</f>
        <v/>
      </c>
      <c r="L128" s="17" t="str">
        <f>IF(F128="","",IF(OR(F128="NM",F128="DNS",F128="DNF",F128="DQ"),0,IF(INDEX(F$125:F128,1)="1000m",IF(INT(276912/ ((LEFT(O128)*60)+MID(O128,3,2)+(MID(O128,6,2)/IF(VALUE(MID(O128,6,2))&lt;10,IF(VALUE(MID(O128,6,1))=0,100,10),100)))-738.5)&gt;0,INT(276912/ ((LEFT(O128)*60)+MID(O128,3,2)+(MID(O128,6,2)/IF(VALUE(MID(O128,6,2))&lt;10,IF(VALUE(MID(O128,6,1))=0,100,10),100)))-738.5),0),IF(INDEX(F$125:F128,1)="600m",IF(INT(160470.5/ ((LEFT(O128)*60)+MID(O128,3,2)+(MID(O128,6,2)/100))-811.35)&gt;0,INT(160470.5/ ((LEFT(O128)*60)+MID(O128,3,2)+(MID(O128,6,2)/100))-811.35),0),""))))</f>
        <v/>
      </c>
      <c r="M128" s="17" t="str">
        <f>IF(G128="","",IF(OR(G128="NM",G128="DNS",G128="DNF",G128="DQ"),0,IF(INDEX(G$125:G128,1)="Kogel",INT((303.73*SQRT(G128))-337.5),IF(INDEX(G$125:G128,1)="Vortex",IF(INT((126*SQRT(G128))-245.5)&gt;0,INT((126*SQRT(G128))-245.5),0),""))))</f>
        <v/>
      </c>
      <c r="N128" s="17" t="str">
        <f>IF(H128="","",IF(OR(H128="NM",H128="DNS",H128="DNF",H128="DQ"),0,IF(INDEX(H$125:H128,1)="Hoog",IF(H128&gt;1.35,INT((1977.53*SQRT(H128))-1698.5),INT((H128-0.67)*733.33333+100.7)),IF(INDEX(H$125:H128,1)="Ver",IF(H128&gt;4.41,INT((887.99*SQRT(H128))-1264.5),IF(INT((H128-1.91)*200+100.5)&gt;0,INT((H128-1.91)*200+100.5),0)),""))))</f>
        <v/>
      </c>
      <c r="O128" s="17" t="str">
        <f t="shared" si="48"/>
        <v>0:00,00</v>
      </c>
      <c r="P128" s="18">
        <f t="shared" si="49"/>
        <v>125</v>
      </c>
      <c r="AC128" s="16" t="str">
        <f t="shared" si="44"/>
        <v/>
      </c>
    </row>
    <row r="129" spans="2:29" x14ac:dyDescent="0.25">
      <c r="B129" s="2" t="str">
        <f t="shared" si="45"/>
        <v/>
      </c>
      <c r="C129" s="8"/>
      <c r="D129" s="9" t="str">
        <f t="shared" si="46"/>
        <v>AV Phoenix</v>
      </c>
      <c r="E129" s="14"/>
      <c r="F129" s="15"/>
      <c r="G129" s="14"/>
      <c r="H129" s="14"/>
      <c r="I129" s="2" t="str">
        <f t="shared" si="47"/>
        <v/>
      </c>
      <c r="K129" s="17" t="str">
        <f>IF(E129="","",IF(OR(E129="NM",E129="DNS",E129="DNF",E129="DQ"),0,IF(INDEX(E$5:E129,1)="60m",IF(INT(15365/IF($D$4="ET",E129,E129+0.24)-1058)&gt;0,INT(15365/IF($D$4="ET",E129,E129+0.24)-1058),0),IF(INDEX(E$5:E129,1)="40m",IF(INT(10834/IF($D$4="ET",E129,E129+0.24)-996)&gt;0,INT(10834/IF($D$4="ET",E129,E129+0.24)-996),0),""))))</f>
        <v/>
      </c>
      <c r="L129" s="17" t="str">
        <f>IF(F129="","",IF(OR(F129="NM",F129="DNS",F129="DNF",F129="DQ"),0,IF(INDEX(F$125:F129,1)="1000m",IF(INT(276912/ ((LEFT(O129)*60)+MID(O129,3,2)+(MID(O129,6,2)/IF(VALUE(MID(O129,6,2))&lt;10,IF(VALUE(MID(O129,6,1))=0,100,10),100)))-738.5)&gt;0,INT(276912/ ((LEFT(O129)*60)+MID(O129,3,2)+(MID(O129,6,2)/IF(VALUE(MID(O129,6,2))&lt;10,IF(VALUE(MID(O129,6,1))=0,100,10),100)))-738.5),0),IF(INDEX(F$125:F129,1)="600m",IF(INT(160470.5/ ((LEFT(O129)*60)+MID(O129,3,2)+(MID(O129,6,2)/100))-811.35)&gt;0,INT(160470.5/ ((LEFT(O129)*60)+MID(O129,3,2)+(MID(O129,6,2)/100))-811.35),0),""))))</f>
        <v/>
      </c>
      <c r="M129" s="17" t="str">
        <f>IF(G129="","",IF(OR(G129="NM",G129="DNS",G129="DNF",G129="DQ"),0,IF(INDEX(G$125:G129,1)="Kogel",INT((303.73*SQRT(G129))-337.5),IF(INDEX(G$125:G129,1)="Vortex",IF(INT((126*SQRT(G129))-245.5)&gt;0,INT((126*SQRT(G129))-245.5),0),""))))</f>
        <v/>
      </c>
      <c r="N129" s="17" t="str">
        <f>IF(H129="","",IF(OR(H129="NM",H129="DNS",H129="DNF",H129="DQ"),0,IF(INDEX(H$125:H129,1)="Hoog",IF(H129&gt;1.35,INT((1977.53*SQRT(H129))-1698.5),INT((H129-0.67)*733.33333+100.7)),IF(INDEX(H$125:H129,1)="Ver",IF(H129&gt;4.41,INT((887.99*SQRT(H129))-1264.5),IF(INT((H129-1.91)*200+100.5)&gt;0,INT((H129-1.91)*200+100.5),0)),""))))</f>
        <v/>
      </c>
      <c r="O129" s="17" t="str">
        <f t="shared" si="48"/>
        <v>0:00,00</v>
      </c>
      <c r="P129" s="18">
        <f t="shared" si="49"/>
        <v>125</v>
      </c>
      <c r="AC129" s="16" t="str">
        <f t="shared" si="44"/>
        <v/>
      </c>
    </row>
    <row r="130" spans="2:29" x14ac:dyDescent="0.25">
      <c r="B130" s="2" t="str">
        <f t="shared" si="45"/>
        <v/>
      </c>
      <c r="C130" s="8"/>
      <c r="D130" s="9" t="str">
        <f t="shared" si="46"/>
        <v>AV Phoenix</v>
      </c>
      <c r="E130" s="14"/>
      <c r="F130" s="15"/>
      <c r="G130" s="14"/>
      <c r="H130" s="14"/>
      <c r="I130" s="2" t="str">
        <f t="shared" si="47"/>
        <v/>
      </c>
      <c r="K130" s="17" t="str">
        <f>IF(E130="","",IF(OR(E130="NM",E130="DNS",E130="DNF",E130="DQ"),0,IF(INDEX(E$5:E130,1)="60m",IF(INT(15365/IF($D$4="ET",E130,E130+0.24)-1058)&gt;0,INT(15365/IF($D$4="ET",E130,E130+0.24)-1058),0),IF(INDEX(E$5:E130,1)="40m",IF(INT(10834/IF($D$4="ET",E130,E130+0.24)-996)&gt;0,INT(10834/IF($D$4="ET",E130,E130+0.24)-996),0),""))))</f>
        <v/>
      </c>
      <c r="L130" s="17" t="str">
        <f>IF(F130="","",IF(OR(F130="NM",F130="DNS",F130="DNF",F130="DQ"),0,IF(INDEX(F$125:F130,1)="1000m",IF(INT(276912/ ((LEFT(O130)*60)+MID(O130,3,2)+(MID(O130,6,2)/IF(VALUE(MID(O130,6,2))&lt;10,IF(VALUE(MID(O130,6,1))=0,100,10),100)))-738.5)&gt;0,INT(276912/ ((LEFT(O130)*60)+MID(O130,3,2)+(MID(O130,6,2)/IF(VALUE(MID(O130,6,2))&lt;10,IF(VALUE(MID(O130,6,1))=0,100,10),100)))-738.5),0),IF(INDEX(F$125:F130,1)="600m",IF(INT(160470.5/ ((LEFT(O130)*60)+MID(O130,3,2)+(MID(O130,6,2)/100))-811.35)&gt;0,INT(160470.5/ ((LEFT(O130)*60)+MID(O130,3,2)+(MID(O130,6,2)/100))-811.35),0),""))))</f>
        <v/>
      </c>
      <c r="M130" s="17" t="str">
        <f>IF(G130="","",IF(OR(G130="NM",G130="DNS",G130="DNF",G130="DQ"),0,IF(INDEX(G$125:G130,1)="Kogel",INT((303.73*SQRT(G130))-337.5),IF(INDEX(G$125:G130,1)="Vortex",IF(INT((126*SQRT(G130))-245.5)&gt;0,INT((126*SQRT(G130))-245.5),0),""))))</f>
        <v/>
      </c>
      <c r="N130" s="17" t="str">
        <f>IF(H130="","",IF(OR(H130="NM",H130="DNS",H130="DNF",H130="DQ"),0,IF(INDEX(H$125:H130,1)="Hoog",IF(H130&gt;1.35,INT((1977.53*SQRT(H130))-1698.5),INT((H130-0.67)*733.33333+100.7)),IF(INDEX(H$125:H130,1)="Ver",IF(H130&gt;4.41,INT((887.99*SQRT(H130))-1264.5),IF(INT((H130-1.91)*200+100.5)&gt;0,INT((H130-1.91)*200+100.5),0)),""))))</f>
        <v/>
      </c>
      <c r="O130" s="17" t="str">
        <f t="shared" si="48"/>
        <v>0:00,00</v>
      </c>
      <c r="P130" s="18">
        <f t="shared" si="49"/>
        <v>125</v>
      </c>
      <c r="AC130" s="16" t="str">
        <f t="shared" si="44"/>
        <v/>
      </c>
    </row>
    <row r="131" spans="2:29" x14ac:dyDescent="0.25">
      <c r="B131" s="2" t="str">
        <f t="shared" si="45"/>
        <v/>
      </c>
      <c r="C131" s="8"/>
      <c r="D131" s="9" t="str">
        <f t="shared" si="46"/>
        <v>AV Phoenix</v>
      </c>
      <c r="E131" s="14"/>
      <c r="F131" s="15"/>
      <c r="G131" s="14"/>
      <c r="H131" s="14"/>
      <c r="I131" s="2" t="str">
        <f t="shared" si="47"/>
        <v/>
      </c>
      <c r="K131" s="17" t="str">
        <f>IF(E131="","",IF(OR(E131="NM",E131="DNS",E131="DNF",E131="DQ"),0,IF(INDEX(E$5:E131,1)="60m",IF(INT(15365/IF($D$4="ET",E131,E131+0.24)-1058)&gt;0,INT(15365/IF($D$4="ET",E131,E131+0.24)-1058),0),IF(INDEX(E$5:E131,1)="40m",IF(INT(10834/IF($D$4="ET",E131,E131+0.24)-996)&gt;0,INT(10834/IF($D$4="ET",E131,E131+0.24)-996),0),""))))</f>
        <v/>
      </c>
      <c r="L131" s="17" t="str">
        <f>IF(F131="","",IF(OR(F131="NM",F131="DNS",F131="DNF",F131="DQ"),0,IF(INDEX(F$125:F131,1)="1000m",IF(INT(276912/ ((LEFT(O131)*60)+MID(O131,3,2)+(MID(O131,6,2)/IF(VALUE(MID(O131,6,2))&lt;10,IF(VALUE(MID(O131,6,1))=0,100,10),100)))-738.5)&gt;0,INT(276912/ ((LEFT(O131)*60)+MID(O131,3,2)+(MID(O131,6,2)/IF(VALUE(MID(O131,6,2))&lt;10,IF(VALUE(MID(O131,6,1))=0,100,10),100)))-738.5),0),IF(INDEX(F$125:F131,1)="600m",IF(INT(160470.5/ ((LEFT(O131)*60)+MID(O131,3,2)+(MID(O131,6,2)/100))-811.35)&gt;0,INT(160470.5/ ((LEFT(O131)*60)+MID(O131,3,2)+(MID(O131,6,2)/100))-811.35),0),""))))</f>
        <v/>
      </c>
      <c r="M131" s="17" t="str">
        <f>IF(G131="","",IF(OR(G131="NM",G131="DNS",G131="DNF",G131="DQ"),0,IF(INDEX(G$125:G131,1)="Kogel",INT((303.73*SQRT(G131))-337.5),IF(INDEX(G$125:G131,1)="Vortex",IF(INT((126*SQRT(G131))-245.5)&gt;0,INT((126*SQRT(G131))-245.5),0),""))))</f>
        <v/>
      </c>
      <c r="N131" s="17" t="str">
        <f>IF(H131="","",IF(OR(H131="NM",H131="DNS",H131="DNF",H131="DQ"),0,IF(INDEX(H$125:H131,1)="Hoog",IF(H131&gt;1.35,INT((1977.53*SQRT(H131))-1698.5),INT((H131-0.67)*733.33333+100.7)),IF(INDEX(H$125:H131,1)="Ver",IF(H131&gt;4.41,INT((887.99*SQRT(H131))-1264.5),IF(INT((H131-1.91)*200+100.5)&gt;0,INT((H131-1.91)*200+100.5),0)),""))))</f>
        <v/>
      </c>
      <c r="O131" s="17" t="str">
        <f t="shared" si="48"/>
        <v>0:00,00</v>
      </c>
      <c r="P131" s="18">
        <f t="shared" si="49"/>
        <v>125</v>
      </c>
      <c r="AC131" s="16" t="str">
        <f t="shared" si="44"/>
        <v/>
      </c>
    </row>
    <row r="132" spans="2:29" x14ac:dyDescent="0.25">
      <c r="B132" s="2" t="str">
        <f t="shared" si="45"/>
        <v/>
      </c>
      <c r="C132" s="8"/>
      <c r="D132" s="9" t="str">
        <f t="shared" si="46"/>
        <v>AV Phoenix</v>
      </c>
      <c r="E132" s="14"/>
      <c r="F132" s="15"/>
      <c r="G132" s="14"/>
      <c r="H132" s="14"/>
      <c r="I132" s="2" t="str">
        <f t="shared" si="47"/>
        <v/>
      </c>
      <c r="K132" s="17" t="str">
        <f>IF(E132="","",IF(OR(E132="NM",E132="DNS",E132="DNF",E132="DQ"),0,IF(INDEX(E$5:E132,1)="60m",IF(INT(15365/IF($D$4="ET",E132,E132+0.24)-1058)&gt;0,INT(15365/IF($D$4="ET",E132,E132+0.24)-1058),0),IF(INDEX(E$5:E132,1)="40m",IF(INT(10834/IF($D$4="ET",E132,E132+0.24)-996)&gt;0,INT(10834/IF($D$4="ET",E132,E132+0.24)-996),0),""))))</f>
        <v/>
      </c>
      <c r="L132" s="17" t="str">
        <f>IF(F132="","",IF(OR(F132="NM",F132="DNS",F132="DNF",F132="DQ"),0,IF(INDEX(F$125:F132,1)="1000m",IF(INT(276912/ ((LEFT(O132)*60)+MID(O132,3,2)+(MID(O132,6,2)/IF(VALUE(MID(O132,6,2))&lt;10,IF(VALUE(MID(O132,6,1))=0,100,10),100)))-738.5)&gt;0,INT(276912/ ((LEFT(O132)*60)+MID(O132,3,2)+(MID(O132,6,2)/IF(VALUE(MID(O132,6,2))&lt;10,IF(VALUE(MID(O132,6,1))=0,100,10),100)))-738.5),0),IF(INDEX(F$125:F132,1)="600m",IF(INT(160470.5/ ((LEFT(O132)*60)+MID(O132,3,2)+(MID(O132,6,2)/100))-811.35)&gt;0,INT(160470.5/ ((LEFT(O132)*60)+MID(O132,3,2)+(MID(O132,6,2)/100))-811.35),0),""))))</f>
        <v/>
      </c>
      <c r="M132" s="17" t="str">
        <f>IF(G132="","",IF(OR(G132="NM",G132="DNS",G132="DNF",G132="DQ"),0,IF(INDEX(G$125:G132,1)="Kogel",INT((303.73*SQRT(G132))-337.5),IF(INDEX(G$125:G132,1)="Vortex",IF(INT((126*SQRT(G132))-245.5)&gt;0,INT((126*SQRT(G132))-245.5),0),""))))</f>
        <v/>
      </c>
      <c r="N132" s="17" t="str">
        <f>IF(H132="","",IF(OR(H132="NM",H132="DNS",H132="DNF",H132="DQ"),0,IF(INDEX(H$125:H132,1)="Hoog",IF(H132&gt;1.35,INT((1977.53*SQRT(H132))-1698.5),INT((H132-0.67)*733.33333+100.7)),IF(INDEX(H$125:H132,1)="Ver",IF(H132&gt;4.41,INT((887.99*SQRT(H132))-1264.5),IF(INT((H132-1.91)*200+100.5)&gt;0,INT((H132-1.91)*200+100.5),0)),""))))</f>
        <v/>
      </c>
      <c r="O132" s="17" t="str">
        <f t="shared" si="48"/>
        <v>0:00,00</v>
      </c>
      <c r="P132" s="18">
        <f t="shared" si="49"/>
        <v>125</v>
      </c>
      <c r="AC132" s="16" t="str">
        <f t="shared" si="44"/>
        <v/>
      </c>
    </row>
    <row r="133" spans="2:29" x14ac:dyDescent="0.25">
      <c r="B133" s="2" t="str">
        <f t="shared" si="45"/>
        <v/>
      </c>
      <c r="C133" s="8"/>
      <c r="D133" s="9" t="str">
        <f t="shared" si="46"/>
        <v>AV Phoenix</v>
      </c>
      <c r="E133" s="14"/>
      <c r="F133" s="15"/>
      <c r="G133" s="14"/>
      <c r="H133" s="14"/>
      <c r="I133" s="2" t="str">
        <f t="shared" si="47"/>
        <v/>
      </c>
      <c r="K133" s="17" t="str">
        <f>IF(E133="","",IF(OR(E133="NM",E133="DNS",E133="DNF",E133="DQ"),0,IF(INDEX(E$5:E133,1)="60m",IF(INT(15365/IF($D$4="ET",E133,E133+0.24)-1058)&gt;0,INT(15365/IF($D$4="ET",E133,E133+0.24)-1058),0),IF(INDEX(E$5:E133,1)="40m",IF(INT(10834/IF($D$4="ET",E133,E133+0.24)-996)&gt;0,INT(10834/IF($D$4="ET",E133,E133+0.24)-996),0),""))))</f>
        <v/>
      </c>
      <c r="L133" s="17" t="str">
        <f>IF(F133="","",IF(OR(F133="NM",F133="DNS",F133="DNF",F133="DQ"),0,IF(INDEX(F$125:F133,1)="1000m",IF(INT(276912/ ((LEFT(O133)*60)+MID(O133,3,2)+(MID(O133,6,2)/IF(VALUE(MID(O133,6,2))&lt;10,IF(VALUE(MID(O133,6,1))=0,100,10),100)))-738.5)&gt;0,INT(276912/ ((LEFT(O133)*60)+MID(O133,3,2)+(MID(O133,6,2)/IF(VALUE(MID(O133,6,2))&lt;10,IF(VALUE(MID(O133,6,1))=0,100,10),100)))-738.5),0),IF(INDEX(F$125:F133,1)="600m",IF(INT(160470.5/ ((LEFT(O133)*60)+MID(O133,3,2)+(MID(O133,6,2)/100))-811.35)&gt;0,INT(160470.5/ ((LEFT(O133)*60)+MID(O133,3,2)+(MID(O133,6,2)/100))-811.35),0),""))))</f>
        <v/>
      </c>
      <c r="M133" s="17" t="str">
        <f>IF(G133="","",IF(OR(G133="NM",G133="DNS",G133="DNF",G133="DQ"),0,IF(INDEX(G$125:G133,1)="Kogel",INT((303.73*SQRT(G133))-337.5),IF(INDEX(G$125:G133,1)="Vortex",IF(INT((126*SQRT(G133))-245.5)&gt;0,INT((126*SQRT(G133))-245.5),0),""))))</f>
        <v/>
      </c>
      <c r="N133" s="17" t="str">
        <f>IF(H133="","",IF(OR(H133="NM",H133="DNS",H133="DNF",H133="DQ"),0,IF(INDEX(H$125:H133,1)="Hoog",IF(H133&gt;1.35,INT((1977.53*SQRT(H133))-1698.5),INT((H133-0.67)*733.33333+100.7)),IF(INDEX(H$125:H133,1)="Ver",IF(H133&gt;4.41,INT((887.99*SQRT(H133))-1264.5),IF(INT((H133-1.91)*200+100.5)&gt;0,INT((H133-1.91)*200+100.5),0)),""))))</f>
        <v/>
      </c>
      <c r="O133" s="17" t="str">
        <f t="shared" si="48"/>
        <v>0:00,00</v>
      </c>
      <c r="P133" s="18">
        <f t="shared" si="49"/>
        <v>125</v>
      </c>
      <c r="AC133" s="16" t="str">
        <f t="shared" si="44"/>
        <v/>
      </c>
    </row>
    <row r="134" spans="2:29" x14ac:dyDescent="0.25">
      <c r="B134" s="2" t="str">
        <f t="shared" si="45"/>
        <v/>
      </c>
      <c r="C134" s="8"/>
      <c r="D134" s="9" t="str">
        <f t="shared" si="46"/>
        <v>AV Phoenix</v>
      </c>
      <c r="E134" s="14"/>
      <c r="F134" s="15"/>
      <c r="G134" s="14"/>
      <c r="H134" s="14"/>
      <c r="I134" s="2" t="str">
        <f t="shared" si="47"/>
        <v/>
      </c>
      <c r="K134" s="17" t="str">
        <f>IF(E134="","",IF(OR(E134="NM",E134="DNS",E134="DNF",E134="DQ"),0,IF(INDEX(E$5:E134,1)="60m",IF(INT(15365/IF($D$4="ET",E134,E134+0.24)-1058)&gt;0,INT(15365/IF($D$4="ET",E134,E134+0.24)-1058),0),IF(INDEX(E$5:E134,1)="40m",IF(INT(10834/IF($D$4="ET",E134,E134+0.24)-996)&gt;0,INT(10834/IF($D$4="ET",E134,E134+0.24)-996),0),""))))</f>
        <v/>
      </c>
      <c r="L134" s="17" t="str">
        <f>IF(F134="","",IF(OR(F134="NM",F134="DNS",F134="DNF",F134="DQ"),0,IF(INDEX(F$125:F134,1)="1000m",IF(INT(276912/ ((LEFT(O134)*60)+MID(O134,3,2)+(MID(O134,6,2)/IF(VALUE(MID(O134,6,2))&lt;10,IF(VALUE(MID(O134,6,1))=0,100,10),100)))-738.5)&gt;0,INT(276912/ ((LEFT(O134)*60)+MID(O134,3,2)+(MID(O134,6,2)/IF(VALUE(MID(O134,6,2))&lt;10,IF(VALUE(MID(O134,6,1))=0,100,10),100)))-738.5),0),IF(INDEX(F$125:F134,1)="600m",IF(INT(160470.5/ ((LEFT(O134)*60)+MID(O134,3,2)+(MID(O134,6,2)/100))-811.35)&gt;0,INT(160470.5/ ((LEFT(O134)*60)+MID(O134,3,2)+(MID(O134,6,2)/100))-811.35),0),""))))</f>
        <v/>
      </c>
      <c r="M134" s="17" t="str">
        <f>IF(G134="","",IF(OR(G134="NM",G134="DNS",G134="DNF",G134="DQ"),0,IF(INDEX(G$125:G134,1)="Kogel",INT((303.73*SQRT(G134))-337.5),IF(INDEX(G$125:G134,1)="Vortex",IF(INT((126*SQRT(G134))-245.5)&gt;0,INT((126*SQRT(G134))-245.5),0),""))))</f>
        <v/>
      </c>
      <c r="N134" s="17" t="str">
        <f>IF(H134="","",IF(OR(H134="NM",H134="DNS",H134="DNF",H134="DQ"),0,IF(INDEX(H$125:H134,1)="Hoog",IF(H134&gt;1.35,INT((1977.53*SQRT(H134))-1698.5),INT((H134-0.67)*733.33333+100.7)),IF(INDEX(H$125:H134,1)="Ver",IF(H134&gt;4.41,INT((887.99*SQRT(H134))-1264.5),IF(INT((H134-1.91)*200+100.5)&gt;0,INT((H134-1.91)*200+100.5),0)),""))))</f>
        <v/>
      </c>
      <c r="O134" s="17" t="str">
        <f t="shared" si="48"/>
        <v>0:00,00</v>
      </c>
      <c r="P134" s="18">
        <f t="shared" si="49"/>
        <v>125</v>
      </c>
      <c r="AC134" s="16" t="str">
        <f t="shared" si="44"/>
        <v/>
      </c>
    </row>
    <row r="135" spans="2:29" x14ac:dyDescent="0.25">
      <c r="B135" s="2" t="str">
        <f t="shared" si="45"/>
        <v/>
      </c>
      <c r="C135" s="8"/>
      <c r="D135" s="9" t="str">
        <f t="shared" si="46"/>
        <v>AV Phoenix</v>
      </c>
      <c r="E135" s="14"/>
      <c r="F135" s="15"/>
      <c r="G135" s="14"/>
      <c r="H135" s="14"/>
      <c r="I135" s="2" t="str">
        <f t="shared" si="47"/>
        <v/>
      </c>
      <c r="K135" s="17" t="str">
        <f>IF(E135="","",IF(OR(E135="NM",E135="DNS",E135="DNF",E135="DQ"),0,IF(INDEX(E$5:E135,1)="60m",IF(INT(15365/IF($D$4="ET",E135,E135+0.24)-1058)&gt;0,INT(15365/IF($D$4="ET",E135,E135+0.24)-1058),0),IF(INDEX(E$5:E135,1)="40m",IF(INT(10834/IF($D$4="ET",E135,E135+0.24)-996)&gt;0,INT(10834/IF($D$4="ET",E135,E135+0.24)-996),0),""))))</f>
        <v/>
      </c>
      <c r="L135" s="17" t="str">
        <f>IF(F135="","",IF(OR(F135="NM",F135="DNS",F135="DNF",F135="DQ"),0,IF(INDEX(F$125:F135,1)="1000m",IF(INT(276912/ ((LEFT(O135)*60)+MID(O135,3,2)+(MID(O135,6,2)/IF(VALUE(MID(O135,6,2))&lt;10,IF(VALUE(MID(O135,6,1))=0,100,10),100)))-738.5)&gt;0,INT(276912/ ((LEFT(O135)*60)+MID(O135,3,2)+(MID(O135,6,2)/IF(VALUE(MID(O135,6,2))&lt;10,IF(VALUE(MID(O135,6,1))=0,100,10),100)))-738.5),0),IF(INDEX(F$125:F135,1)="600m",IF(INT(160470.5/ ((LEFT(O135)*60)+MID(O135,3,2)+(MID(O135,6,2)/100))-811.35)&gt;0,INT(160470.5/ ((LEFT(O135)*60)+MID(O135,3,2)+(MID(O135,6,2)/100))-811.35),0),""))))</f>
        <v/>
      </c>
      <c r="M135" s="17" t="str">
        <f>IF(G135="","",IF(OR(G135="NM",G135="DNS",G135="DNF",G135="DQ"),0,IF(INDEX(G$125:G135,1)="Kogel",INT((303.73*SQRT(G135))-337.5),IF(INDEX(G$125:G135,1)="Vortex",IF(INT((126*SQRT(G135))-245.5)&gt;0,INT((126*SQRT(G135))-245.5),0),""))))</f>
        <v/>
      </c>
      <c r="N135" s="17" t="str">
        <f>IF(H135="","",IF(OR(H135="NM",H135="DNS",H135="DNF",H135="DQ"),0,IF(INDEX(H$125:H135,1)="Hoog",IF(H135&gt;1.35,INT((1977.53*SQRT(H135))-1698.5),INT((H135-0.67)*733.33333+100.7)),IF(INDEX(H$125:H135,1)="Ver",IF(H135&gt;4.41,INT((887.99*SQRT(H135))-1264.5),IF(INT((H135-1.91)*200+100.5)&gt;0,INT((H135-1.91)*200+100.5),0)),""))))</f>
        <v/>
      </c>
      <c r="O135" s="17" t="str">
        <f t="shared" si="48"/>
        <v>0:00,00</v>
      </c>
      <c r="P135" s="18">
        <f t="shared" si="49"/>
        <v>125</v>
      </c>
      <c r="AC135" s="16" t="str">
        <f t="shared" si="44"/>
        <v/>
      </c>
    </row>
    <row r="136" spans="2:29" x14ac:dyDescent="0.25">
      <c r="B136" s="2" t="str">
        <f t="shared" si="45"/>
        <v/>
      </c>
      <c r="C136" s="8"/>
      <c r="D136" s="9" t="str">
        <f t="shared" si="46"/>
        <v>AV Phoenix</v>
      </c>
      <c r="E136" s="14"/>
      <c r="F136" s="15"/>
      <c r="G136" s="14"/>
      <c r="H136" s="14"/>
      <c r="I136" s="2" t="str">
        <f t="shared" si="47"/>
        <v/>
      </c>
      <c r="K136" s="17" t="str">
        <f>IF(E136="","",IF(OR(E136="NM",E136="DNS",E136="DNF",E136="DQ"),0,IF(INDEX(E$5:E136,1)="60m",IF(INT(15365/IF($D$4="ET",E136,E136+0.24)-1058)&gt;0,INT(15365/IF($D$4="ET",E136,E136+0.24)-1058),0),IF(INDEX(E$5:E136,1)="40m",IF(INT(10834/IF($D$4="ET",E136,E136+0.24)-996)&gt;0,INT(10834/IF($D$4="ET",E136,E136+0.24)-996),0),""))))</f>
        <v/>
      </c>
      <c r="L136" s="17" t="str">
        <f>IF(F136="","",IF(OR(F136="NM",F136="DNS",F136="DNF",F136="DQ"),0,IF(INDEX(F$125:F136,1)="1000m",IF(INT(276912/ ((LEFT(O136)*60)+MID(O136,3,2)+(MID(O136,6,2)/IF(VALUE(MID(O136,6,2))&lt;10,IF(VALUE(MID(O136,6,1))=0,100,10),100)))-738.5)&gt;0,INT(276912/ ((LEFT(O136)*60)+MID(O136,3,2)+(MID(O136,6,2)/IF(VALUE(MID(O136,6,2))&lt;10,IF(VALUE(MID(O136,6,1))=0,100,10),100)))-738.5),0),IF(INDEX(F$125:F136,1)="600m",IF(INT(160470.5/ ((LEFT(O136)*60)+MID(O136,3,2)+(MID(O136,6,2)/100))-811.35)&gt;0,INT(160470.5/ ((LEFT(O136)*60)+MID(O136,3,2)+(MID(O136,6,2)/100))-811.35),0),""))))</f>
        <v/>
      </c>
      <c r="M136" s="17" t="str">
        <f>IF(G136="","",IF(OR(G136="NM",G136="DNS",G136="DNF",G136="DQ"),0,IF(INDEX(G$125:G136,1)="Kogel",INT((303.73*SQRT(G136))-337.5),IF(INDEX(G$125:G136,1)="Vortex",IF(INT((126*SQRT(G136))-245.5)&gt;0,INT((126*SQRT(G136))-245.5),0),""))))</f>
        <v/>
      </c>
      <c r="N136" s="17" t="str">
        <f>IF(H136="","",IF(OR(H136="NM",H136="DNS",H136="DNF",H136="DQ"),0,IF(INDEX(H$125:H136,1)="Hoog",IF(H136&gt;1.35,INT((1977.53*SQRT(H136))-1698.5),INT((H136-0.67)*733.33333+100.7)),IF(INDEX(H$125:H136,1)="Ver",IF(H136&gt;4.41,INT((887.99*SQRT(H136))-1264.5),IF(INT((H136-1.91)*200+100.5)&gt;0,INT((H136-1.91)*200+100.5),0)),""))))</f>
        <v/>
      </c>
      <c r="O136" s="17" t="str">
        <f t="shared" si="48"/>
        <v>0:00,00</v>
      </c>
      <c r="P136" s="18">
        <f t="shared" si="49"/>
        <v>125</v>
      </c>
      <c r="AC136" s="16" t="str">
        <f t="shared" si="44"/>
        <v/>
      </c>
    </row>
    <row r="137" spans="2:29" x14ac:dyDescent="0.25">
      <c r="B137" s="2" t="str">
        <f t="shared" si="45"/>
        <v/>
      </c>
      <c r="C137" s="8"/>
      <c r="D137" s="9" t="str">
        <f t="shared" si="46"/>
        <v>AV Phoenix</v>
      </c>
      <c r="E137" s="14"/>
      <c r="F137" s="15"/>
      <c r="G137" s="14"/>
      <c r="H137" s="14"/>
      <c r="I137" s="2" t="str">
        <f t="shared" si="47"/>
        <v/>
      </c>
      <c r="K137" s="17" t="str">
        <f>IF(E137="","",IF(OR(E137="NM",E137="DNS",E137="DNF",E137="DQ"),0,IF(INDEX(E$5:E137,1)="60m",IF(INT(15365/IF($D$4="ET",E137,E137+0.24)-1058)&gt;0,INT(15365/IF($D$4="ET",E137,E137+0.24)-1058),0),IF(INDEX(E$5:E137,1)="40m",IF(INT(10834/IF($D$4="ET",E137,E137+0.24)-996)&gt;0,INT(10834/IF($D$4="ET",E137,E137+0.24)-996),0),""))))</f>
        <v/>
      </c>
      <c r="L137" s="17" t="str">
        <f>IF(F137="","",IF(OR(F137="NM",F137="DNS",F137="DNF",F137="DQ"),0,IF(INDEX(F$125:F137,1)="1000m",IF(INT(276912/ ((LEFT(O137)*60)+MID(O137,3,2)+(MID(O137,6,2)/IF(VALUE(MID(O137,6,2))&lt;10,IF(VALUE(MID(O137,6,1))=0,100,10),100)))-738.5)&gt;0,INT(276912/ ((LEFT(O137)*60)+MID(O137,3,2)+(MID(O137,6,2)/IF(VALUE(MID(O137,6,2))&lt;10,IF(VALUE(MID(O137,6,1))=0,100,10),100)))-738.5),0),IF(INDEX(F$125:F137,1)="600m",IF(INT(160470.5/ ((LEFT(O137)*60)+MID(O137,3,2)+(MID(O137,6,2)/100))-811.35)&gt;0,INT(160470.5/ ((LEFT(O137)*60)+MID(O137,3,2)+(MID(O137,6,2)/100))-811.35),0),""))))</f>
        <v/>
      </c>
      <c r="M137" s="17" t="str">
        <f>IF(G137="","",IF(OR(G137="NM",G137="DNS",G137="DNF",G137="DQ"),0,IF(INDEX(G$125:G137,1)="Kogel",INT((303.73*SQRT(G137))-337.5),IF(INDEX(G$125:G137,1)="Vortex",IF(INT((126*SQRT(G137))-245.5)&gt;0,INT((126*SQRT(G137))-245.5),0),""))))</f>
        <v/>
      </c>
      <c r="N137" s="17" t="str">
        <f>IF(H137="","",IF(OR(H137="NM",H137="DNS",H137="DNF",H137="DQ"),0,IF(INDEX(H$125:H137,1)="Hoog",IF(H137&gt;1.35,INT((1977.53*SQRT(H137))-1698.5),INT((H137-0.67)*733.33333+100.7)),IF(INDEX(H$125:H137,1)="Ver",IF(H137&gt;4.41,INT((887.99*SQRT(H137))-1264.5),IF(INT((H137-1.91)*200+100.5)&gt;0,INT((H137-1.91)*200+100.5),0)),""))))</f>
        <v/>
      </c>
      <c r="O137" s="17" t="str">
        <f t="shared" si="48"/>
        <v>0:00,00</v>
      </c>
      <c r="P137" s="18">
        <f t="shared" si="49"/>
        <v>125</v>
      </c>
      <c r="AC137" s="16" t="str">
        <f t="shared" si="44"/>
        <v/>
      </c>
    </row>
    <row r="138" spans="2:29" x14ac:dyDescent="0.25">
      <c r="B138" s="2" t="str">
        <f t="shared" si="45"/>
        <v/>
      </c>
      <c r="C138" s="8"/>
      <c r="D138" s="9" t="str">
        <f t="shared" si="46"/>
        <v>AV Phoenix</v>
      </c>
      <c r="E138" s="14"/>
      <c r="F138" s="15"/>
      <c r="G138" s="14"/>
      <c r="H138" s="14"/>
      <c r="I138" s="2" t="str">
        <f t="shared" si="47"/>
        <v/>
      </c>
      <c r="K138" s="17" t="str">
        <f>IF(E138="","",IF(OR(E138="NM",E138="DNS",E138="DNF",E138="DQ"),0,IF(INDEX(E$5:E138,1)="60m",IF(INT(15365/IF($D$4="ET",E138,E138+0.24)-1058)&gt;0,INT(15365/IF($D$4="ET",E138,E138+0.24)-1058),0),IF(INDEX(E$5:E138,1)="40m",IF(INT(10834/IF($D$4="ET",E138,E138+0.24)-996)&gt;0,INT(10834/IF($D$4="ET",E138,E138+0.24)-996),0),""))))</f>
        <v/>
      </c>
      <c r="L138" s="17" t="str">
        <f>IF(F138="","",IF(OR(F138="NM",F138="DNS",F138="DNF",F138="DQ"),0,IF(INDEX(F$125:F138,1)="1000m",IF(INT(276912/ ((LEFT(O138)*60)+MID(O138,3,2)+(MID(O138,6,2)/IF(VALUE(MID(O138,6,2))&lt;10,IF(VALUE(MID(O138,6,1))=0,100,10),100)))-738.5)&gt;0,INT(276912/ ((LEFT(O138)*60)+MID(O138,3,2)+(MID(O138,6,2)/IF(VALUE(MID(O138,6,2))&lt;10,IF(VALUE(MID(O138,6,1))=0,100,10),100)))-738.5),0),IF(INDEX(F$125:F138,1)="600m",IF(INT(160470.5/ ((LEFT(O138)*60)+MID(O138,3,2)+(MID(O138,6,2)/100))-811.35)&gt;0,INT(160470.5/ ((LEFT(O138)*60)+MID(O138,3,2)+(MID(O138,6,2)/100))-811.35),0),""))))</f>
        <v/>
      </c>
      <c r="M138" s="17" t="str">
        <f>IF(G138="","",IF(OR(G138="NM",G138="DNS",G138="DNF",G138="DQ"),0,IF(INDEX(G$125:G138,1)="Kogel",INT((303.73*SQRT(G138))-337.5),IF(INDEX(G$125:G138,1)="Vortex",IF(INT((126*SQRT(G138))-245.5)&gt;0,INT((126*SQRT(G138))-245.5),0),""))))</f>
        <v/>
      </c>
      <c r="N138" s="17" t="str">
        <f>IF(H138="","",IF(OR(H138="NM",H138="DNS",H138="DNF",H138="DQ"),0,IF(INDEX(H$125:H138,1)="Hoog",IF(H138&gt;1.35,INT((1977.53*SQRT(H138))-1698.5),INT((H138-0.67)*733.33333+100.7)),IF(INDEX(H$125:H138,1)="Ver",IF(H138&gt;4.41,INT((887.99*SQRT(H138))-1264.5),IF(INT((H138-1.91)*200+100.5)&gt;0,INT((H138-1.91)*200+100.5),0)),""))))</f>
        <v/>
      </c>
      <c r="O138" s="17" t="str">
        <f t="shared" si="48"/>
        <v>0:00,00</v>
      </c>
      <c r="P138" s="18">
        <f t="shared" si="49"/>
        <v>125</v>
      </c>
      <c r="AC138" s="16" t="str">
        <f t="shared" si="44"/>
        <v/>
      </c>
    </row>
    <row r="139" spans="2:29" x14ac:dyDescent="0.25">
      <c r="B139" s="2" t="str">
        <f t="shared" si="45"/>
        <v/>
      </c>
      <c r="C139" s="8"/>
      <c r="D139" s="9" t="str">
        <f t="shared" si="46"/>
        <v>AV Phoenix</v>
      </c>
      <c r="E139" s="14"/>
      <c r="F139" s="15"/>
      <c r="G139" s="14"/>
      <c r="H139" s="14"/>
      <c r="I139" s="2" t="str">
        <f t="shared" si="47"/>
        <v/>
      </c>
      <c r="K139" s="17" t="str">
        <f>IF(E139="","",IF(OR(E139="NM",E139="DNS",E139="DNF",E139="DQ"),0,IF(INDEX(E$5:E139,1)="60m",IF(INT(15365/IF($D$4="ET",E139,E139+0.24)-1058)&gt;0,INT(15365/IF($D$4="ET",E139,E139+0.24)-1058),0),IF(INDEX(E$5:E139,1)="40m",IF(INT(10834/IF($D$4="ET",E139,E139+0.24)-996)&gt;0,INT(10834/IF($D$4="ET",E139,E139+0.24)-996),0),""))))</f>
        <v/>
      </c>
      <c r="L139" s="17" t="str">
        <f>IF(F139="","",IF(OR(F139="NM",F139="DNS",F139="DNF",F139="DQ"),0,IF(INDEX(F$125:F139,1)="1000m",IF(INT(276912/ ((LEFT(O139)*60)+MID(O139,3,2)+(MID(O139,6,2)/IF(VALUE(MID(O139,6,2))&lt;10,IF(VALUE(MID(O139,6,1))=0,100,10),100)))-738.5)&gt;0,INT(276912/ ((LEFT(O139)*60)+MID(O139,3,2)+(MID(O139,6,2)/IF(VALUE(MID(O139,6,2))&lt;10,IF(VALUE(MID(O139,6,1))=0,100,10),100)))-738.5),0),IF(INDEX(F$125:F139,1)="600m",IF(INT(160470.5/ ((LEFT(O139)*60)+MID(O139,3,2)+(MID(O139,6,2)/100))-811.35)&gt;0,INT(160470.5/ ((LEFT(O139)*60)+MID(O139,3,2)+(MID(O139,6,2)/100))-811.35),0),""))))</f>
        <v/>
      </c>
      <c r="M139" s="17" t="str">
        <f>IF(G139="","",IF(OR(G139="NM",G139="DNS",G139="DNF",G139="DQ"),0,IF(INDEX(G$125:G139,1)="Kogel",INT((303.73*SQRT(G139))-337.5),IF(INDEX(G$125:G139,1)="Vortex",IF(INT((126*SQRT(G139))-245.5)&gt;0,INT((126*SQRT(G139))-245.5),0),""))))</f>
        <v/>
      </c>
      <c r="N139" s="17" t="str">
        <f>IF(H139="","",IF(OR(H139="NM",H139="DNS",H139="DNF",H139="DQ"),0,IF(INDEX(H$125:H139,1)="Hoog",IF(H139&gt;1.35,INT((1977.53*SQRT(H139))-1698.5),INT((H139-0.67)*733.33333+100.7)),IF(INDEX(H$125:H139,1)="Ver",IF(H139&gt;4.41,INT((887.99*SQRT(H139))-1264.5),IF(INT((H139-1.91)*200+100.5)&gt;0,INT((H139-1.91)*200+100.5),0)),""))))</f>
        <v/>
      </c>
      <c r="O139" s="17" t="str">
        <f t="shared" si="48"/>
        <v>0:00,00</v>
      </c>
      <c r="P139" s="18">
        <f t="shared" si="49"/>
        <v>125</v>
      </c>
      <c r="AC139" s="16" t="str">
        <f t="shared" si="44"/>
        <v/>
      </c>
    </row>
    <row r="140" spans="2:29" x14ac:dyDescent="0.25">
      <c r="B140" s="2" t="str">
        <f t="shared" si="45"/>
        <v/>
      </c>
      <c r="C140" s="8"/>
      <c r="D140" s="9" t="str">
        <f t="shared" si="46"/>
        <v>AV Phoenix</v>
      </c>
      <c r="E140" s="14"/>
      <c r="F140" s="15"/>
      <c r="G140" s="14"/>
      <c r="H140" s="14"/>
      <c r="I140" s="2" t="str">
        <f t="shared" si="47"/>
        <v/>
      </c>
      <c r="K140" s="17" t="str">
        <f>IF(E140="","",IF(OR(E140="NM",E140="DNS",E140="DNF",E140="DQ"),0,IF(INDEX(E$5:E140,1)="60m",IF(INT(15365/IF($D$4="ET",E140,E140+0.24)-1058)&gt;0,INT(15365/IF($D$4="ET",E140,E140+0.24)-1058),0),IF(INDEX(E$5:E140,1)="40m",IF(INT(10834/IF($D$4="ET",E140,E140+0.24)-996)&gt;0,INT(10834/IF($D$4="ET",E140,E140+0.24)-996),0),""))))</f>
        <v/>
      </c>
      <c r="L140" s="17" t="str">
        <f>IF(F140="","",IF(OR(F140="NM",F140="DNS",F140="DNF",F140="DQ"),0,IF(INDEX(F$125:F140,1)="1000m",IF(INT(276912/ ((LEFT(O140)*60)+MID(O140,3,2)+(MID(O140,6,2)/IF(VALUE(MID(O140,6,2))&lt;10,IF(VALUE(MID(O140,6,1))=0,100,10),100)))-738.5)&gt;0,INT(276912/ ((LEFT(O140)*60)+MID(O140,3,2)+(MID(O140,6,2)/IF(VALUE(MID(O140,6,2))&lt;10,IF(VALUE(MID(O140,6,1))=0,100,10),100)))-738.5),0),IF(INDEX(F$125:F140,1)="600m",IF(INT(160470.5/ ((LEFT(O140)*60)+MID(O140,3,2)+(MID(O140,6,2)/100))-811.35)&gt;0,INT(160470.5/ ((LEFT(O140)*60)+MID(O140,3,2)+(MID(O140,6,2)/100))-811.35),0),""))))</f>
        <v/>
      </c>
      <c r="M140" s="17" t="str">
        <f>IF(G140="","",IF(OR(G140="NM",G140="DNS",G140="DNF",G140="DQ"),0,IF(INDEX(G$125:G140,1)="Kogel",INT((303.73*SQRT(G140))-337.5),IF(INDEX(G$125:G140,1)="Vortex",IF(INT((126*SQRT(G140))-245.5)&gt;0,INT((126*SQRT(G140))-245.5),0),""))))</f>
        <v/>
      </c>
      <c r="N140" s="17" t="str">
        <f>IF(H140="","",IF(OR(H140="NM",H140="DNS",H140="DNF",H140="DQ"),0,IF(INDEX(H$125:H140,1)="Hoog",IF(H140&gt;1.35,INT((1977.53*SQRT(H140))-1698.5),INT((H140-0.67)*733.33333+100.7)),IF(INDEX(H$125:H140,1)="Ver",IF(H140&gt;4.41,INT((887.99*SQRT(H140))-1264.5),IF(INT((H140-1.91)*200+100.5)&gt;0,INT((H140-1.91)*200+100.5),0)),""))))</f>
        <v/>
      </c>
      <c r="O140" s="17" t="str">
        <f t="shared" si="48"/>
        <v>0:00,00</v>
      </c>
      <c r="P140" s="18">
        <f t="shared" si="49"/>
        <v>125</v>
      </c>
      <c r="AC140" s="16" t="str">
        <f t="shared" si="44"/>
        <v/>
      </c>
    </row>
    <row r="141" spans="2:29" x14ac:dyDescent="0.25">
      <c r="B141" s="2" t="str">
        <f t="shared" si="45"/>
        <v/>
      </c>
      <c r="C141" s="8"/>
      <c r="D141" s="9" t="str">
        <f t="shared" si="46"/>
        <v>AV Phoenix</v>
      </c>
      <c r="E141" s="14"/>
      <c r="F141" s="15"/>
      <c r="G141" s="14"/>
      <c r="H141" s="14"/>
      <c r="I141" s="2" t="str">
        <f t="shared" si="47"/>
        <v/>
      </c>
      <c r="K141" s="17" t="str">
        <f>IF(E141="","",IF(OR(E141="NM",E141="DNS",E141="DNF",E141="DQ"),0,IF(INDEX(E$5:E141,1)="60m",IF(INT(15365/IF($D$4="ET",E141,E141+0.24)-1058)&gt;0,INT(15365/IF($D$4="ET",E141,E141+0.24)-1058),0),IF(INDEX(E$5:E141,1)="40m",IF(INT(10834/IF($D$4="ET",E141,E141+0.24)-996)&gt;0,INT(10834/IF($D$4="ET",E141,E141+0.24)-996),0),""))))</f>
        <v/>
      </c>
      <c r="L141" s="17" t="str">
        <f>IF(F141="","",IF(OR(F141="NM",F141="DNS",F141="DNF",F141="DQ"),0,IF(INDEX(F$125:F141,1)="1000m",IF(INT(276912/ ((LEFT(O141)*60)+MID(O141,3,2)+(MID(O141,6,2)/IF(VALUE(MID(O141,6,2))&lt;10,IF(VALUE(MID(O141,6,1))=0,100,10),100)))-738.5)&gt;0,INT(276912/ ((LEFT(O141)*60)+MID(O141,3,2)+(MID(O141,6,2)/IF(VALUE(MID(O141,6,2))&lt;10,IF(VALUE(MID(O141,6,1))=0,100,10),100)))-738.5),0),IF(INDEX(F$125:F141,1)="600m",IF(INT(160470.5/ ((LEFT(O141)*60)+MID(O141,3,2)+(MID(O141,6,2)/100))-811.35)&gt;0,INT(160470.5/ ((LEFT(O141)*60)+MID(O141,3,2)+(MID(O141,6,2)/100))-811.35),0),""))))</f>
        <v/>
      </c>
      <c r="M141" s="17" t="str">
        <f>IF(G141="","",IF(OR(G141="NM",G141="DNS",G141="DNF",G141="DQ"),0,IF(INDEX(G$125:G141,1)="Kogel",INT((303.73*SQRT(G141))-337.5),IF(INDEX(G$125:G141,1)="Vortex",IF(INT((126*SQRT(G141))-245.5)&gt;0,INT((126*SQRT(G141))-245.5),0),""))))</f>
        <v/>
      </c>
      <c r="N141" s="17" t="str">
        <f>IF(H141="","",IF(OR(H141="NM",H141="DNS",H141="DNF",H141="DQ"),0,IF(INDEX(H$125:H141,1)="Hoog",IF(H141&gt;1.35,INT((1977.53*SQRT(H141))-1698.5),INT((H141-0.67)*733.33333+100.7)),IF(INDEX(H$125:H141,1)="Ver",IF(H141&gt;4.41,INT((887.99*SQRT(H141))-1264.5),IF(INT((H141-1.91)*200+100.5)&gt;0,INT((H141-1.91)*200+100.5),0)),""))))</f>
        <v/>
      </c>
      <c r="O141" s="17" t="str">
        <f t="shared" si="48"/>
        <v>0:00,00</v>
      </c>
      <c r="P141" s="18">
        <f t="shared" si="49"/>
        <v>125</v>
      </c>
      <c r="AC141" s="16" t="str">
        <f t="shared" si="44"/>
        <v/>
      </c>
    </row>
    <row r="142" spans="2:29" x14ac:dyDescent="0.25">
      <c r="B142" s="2" t="str">
        <f t="shared" si="45"/>
        <v/>
      </c>
      <c r="C142" s="8"/>
      <c r="D142" s="9" t="str">
        <f t="shared" si="46"/>
        <v>AV Phoenix</v>
      </c>
      <c r="E142" s="14"/>
      <c r="F142" s="15"/>
      <c r="G142" s="14"/>
      <c r="H142" s="14"/>
      <c r="I142" s="2" t="str">
        <f t="shared" si="47"/>
        <v/>
      </c>
      <c r="K142" s="17" t="str">
        <f>IF(E142="","",IF(OR(E142="NM",E142="DNS",E142="DNF",E142="DQ"),0,IF(INDEX(E$5:E142,1)="60m",IF(INT(15365/IF($D$4="ET",E142,E142+0.24)-1058)&gt;0,INT(15365/IF($D$4="ET",E142,E142+0.24)-1058),0),IF(INDEX(E$5:E142,1)="40m",IF(INT(10834/IF($D$4="ET",E142,E142+0.24)-996)&gt;0,INT(10834/IF($D$4="ET",E142,E142+0.24)-996),0),""))))</f>
        <v/>
      </c>
      <c r="L142" s="17" t="str">
        <f>IF(F142="","",IF(OR(F142="NM",F142="DNS",F142="DNF",F142="DQ"),0,IF(INDEX(F$125:F142,1)="1000m",IF(INT(276912/ ((LEFT(O142)*60)+MID(O142,3,2)+(MID(O142,6,2)/IF(VALUE(MID(O142,6,2))&lt;10,IF(VALUE(MID(O142,6,1))=0,100,10),100)))-738.5)&gt;0,INT(276912/ ((LEFT(O142)*60)+MID(O142,3,2)+(MID(O142,6,2)/IF(VALUE(MID(O142,6,2))&lt;10,IF(VALUE(MID(O142,6,1))=0,100,10),100)))-738.5),0),IF(INDEX(F$125:F142,1)="600m",IF(INT(160470.5/ ((LEFT(O142)*60)+MID(O142,3,2)+(MID(O142,6,2)/100))-811.35)&gt;0,INT(160470.5/ ((LEFT(O142)*60)+MID(O142,3,2)+(MID(O142,6,2)/100))-811.35),0),""))))</f>
        <v/>
      </c>
      <c r="M142" s="17" t="str">
        <f>IF(G142="","",IF(OR(G142="NM",G142="DNS",G142="DNF",G142="DQ"),0,IF(INDEX(G$125:G142,1)="Kogel",INT((303.73*SQRT(G142))-337.5),IF(INDEX(G$125:G142,1)="Vortex",IF(INT((126*SQRT(G142))-245.5)&gt;0,INT((126*SQRT(G142))-245.5),0),""))))</f>
        <v/>
      </c>
      <c r="N142" s="17" t="str">
        <f>IF(H142="","",IF(OR(H142="NM",H142="DNS",H142="DNF",H142="DQ"),0,IF(INDEX(H$125:H142,1)="Hoog",IF(H142&gt;1.35,INT((1977.53*SQRT(H142))-1698.5),INT((H142-0.67)*733.33333+100.7)),IF(INDEX(H$125:H142,1)="Ver",IF(H142&gt;4.41,INT((887.99*SQRT(H142))-1264.5),IF(INT((H142-1.91)*200+100.5)&gt;0,INT((H142-1.91)*200+100.5),0)),""))))</f>
        <v/>
      </c>
      <c r="O142" s="17" t="str">
        <f t="shared" si="48"/>
        <v>0:00,00</v>
      </c>
      <c r="P142" s="18">
        <f t="shared" si="49"/>
        <v>125</v>
      </c>
      <c r="AC142" s="16" t="str">
        <f t="shared" si="44"/>
        <v/>
      </c>
    </row>
    <row r="143" spans="2:29" x14ac:dyDescent="0.25">
      <c r="B143" s="2" t="str">
        <f t="shared" si="45"/>
        <v/>
      </c>
      <c r="C143" s="8"/>
      <c r="D143" s="9" t="str">
        <f t="shared" si="46"/>
        <v>AV Phoenix</v>
      </c>
      <c r="E143" s="14"/>
      <c r="F143" s="15"/>
      <c r="G143" s="14"/>
      <c r="H143" s="14"/>
      <c r="I143" s="2" t="str">
        <f t="shared" si="47"/>
        <v/>
      </c>
      <c r="K143" s="17" t="str">
        <f>IF(E143="","",IF(OR(E143="NM",E143="DNS",E143="DNF",E143="DQ"),0,IF(INDEX(E$5:E143,1)="60m",IF(INT(15365/IF($D$4="ET",E143,E143+0.24)-1058)&gt;0,INT(15365/IF($D$4="ET",E143,E143+0.24)-1058),0),IF(INDEX(E$5:E143,1)="40m",IF(INT(10834/IF($D$4="ET",E143,E143+0.24)-996)&gt;0,INT(10834/IF($D$4="ET",E143,E143+0.24)-996),0),""))))</f>
        <v/>
      </c>
      <c r="L143" s="17" t="str">
        <f>IF(F143="","",IF(OR(F143="NM",F143="DNS",F143="DNF",F143="DQ"),0,IF(INDEX(F$125:F143,1)="1000m",IF(INT(276912/ ((LEFT(O143)*60)+MID(O143,3,2)+(MID(O143,6,2)/IF(VALUE(MID(O143,6,2))&lt;10,IF(VALUE(MID(O143,6,1))=0,100,10),100)))-738.5)&gt;0,INT(276912/ ((LEFT(O143)*60)+MID(O143,3,2)+(MID(O143,6,2)/IF(VALUE(MID(O143,6,2))&lt;10,IF(VALUE(MID(O143,6,1))=0,100,10),100)))-738.5),0),IF(INDEX(F$125:F143,1)="600m",IF(INT(160470.5/ ((LEFT(O143)*60)+MID(O143,3,2)+(MID(O143,6,2)/100))-811.35)&gt;0,INT(160470.5/ ((LEFT(O143)*60)+MID(O143,3,2)+(MID(O143,6,2)/100))-811.35),0),""))))</f>
        <v/>
      </c>
      <c r="M143" s="17" t="str">
        <f>IF(G143="","",IF(OR(G143="NM",G143="DNS",G143="DNF",G143="DQ"),0,IF(INDEX(G$125:G143,1)="Kogel",INT((303.73*SQRT(G143))-337.5),IF(INDEX(G$125:G143,1)="Vortex",IF(INT((126*SQRT(G143))-245.5)&gt;0,INT((126*SQRT(G143))-245.5),0),""))))</f>
        <v/>
      </c>
      <c r="N143" s="17" t="str">
        <f>IF(H143="","",IF(OR(H143="NM",H143="DNS",H143="DNF",H143="DQ"),0,IF(INDEX(H$125:H143,1)="Hoog",IF(H143&gt;1.35,INT((1977.53*SQRT(H143))-1698.5),INT((H143-0.67)*733.33333+100.7)),IF(INDEX(H$125:H143,1)="Ver",IF(H143&gt;4.41,INT((887.99*SQRT(H143))-1264.5),IF(INT((H143-1.91)*200+100.5)&gt;0,INT((H143-1.91)*200+100.5),0)),""))))</f>
        <v/>
      </c>
      <c r="O143" s="17" t="str">
        <f t="shared" si="48"/>
        <v>0:00,00</v>
      </c>
      <c r="P143" s="18">
        <f t="shared" si="49"/>
        <v>125</v>
      </c>
      <c r="AC143" s="16" t="str">
        <f t="shared" si="44"/>
        <v/>
      </c>
    </row>
    <row r="144" spans="2:29" x14ac:dyDescent="0.25">
      <c r="B144" s="2" t="str">
        <f t="shared" si="45"/>
        <v/>
      </c>
      <c r="C144" s="8"/>
      <c r="D144" s="9" t="str">
        <f t="shared" si="46"/>
        <v>AV Phoenix</v>
      </c>
      <c r="E144" s="14"/>
      <c r="F144" s="15"/>
      <c r="G144" s="14"/>
      <c r="H144" s="14"/>
      <c r="I144" s="2" t="str">
        <f t="shared" si="47"/>
        <v/>
      </c>
      <c r="K144" s="17" t="str">
        <f>IF(E144="","",IF(OR(E144="NM",E144="DNS",E144="DNF",E144="DQ"),0,IF(INDEX(E$5:E144,1)="60m",IF(INT(15365/IF($D$4="ET",E144,E144+0.24)-1058)&gt;0,INT(15365/IF($D$4="ET",E144,E144+0.24)-1058),0),IF(INDEX(E$5:E144,1)="40m",IF(INT(10834/IF($D$4="ET",E144,E144+0.24)-996)&gt;0,INT(10834/IF($D$4="ET",E144,E144+0.24)-996),0),""))))</f>
        <v/>
      </c>
      <c r="L144" s="17" t="str">
        <f>IF(F144="","",IF(OR(F144="NM",F144="DNS",F144="DNF",F144="DQ"),0,IF(INDEX(F$125:F144,1)="1000m",IF(INT(276912/ ((LEFT(O144)*60)+MID(O144,3,2)+(MID(O144,6,2)/IF(VALUE(MID(O144,6,2))&lt;10,IF(VALUE(MID(O144,6,1))=0,100,10),100)))-738.5)&gt;0,INT(276912/ ((LEFT(O144)*60)+MID(O144,3,2)+(MID(O144,6,2)/IF(VALUE(MID(O144,6,2))&lt;10,IF(VALUE(MID(O144,6,1))=0,100,10),100)))-738.5),0),IF(INDEX(F$125:F144,1)="600m",IF(INT(160470.5/ ((LEFT(O144)*60)+MID(O144,3,2)+(MID(O144,6,2)/100))-811.35)&gt;0,INT(160470.5/ ((LEFT(O144)*60)+MID(O144,3,2)+(MID(O144,6,2)/100))-811.35),0),""))))</f>
        <v/>
      </c>
      <c r="M144" s="17" t="str">
        <f>IF(G144="","",IF(OR(G144="NM",G144="DNS",G144="DNF",G144="DQ"),0,IF(INDEX(G$125:G144,1)="Kogel",INT((303.73*SQRT(G144))-337.5),IF(INDEX(G$125:G144,1)="Vortex",IF(INT((126*SQRT(G144))-245.5)&gt;0,INT((126*SQRT(G144))-245.5),0),""))))</f>
        <v/>
      </c>
      <c r="N144" s="17" t="str">
        <f>IF(H144="","",IF(OR(H144="NM",H144="DNS",H144="DNF",H144="DQ"),0,IF(INDEX(H$125:H144,1)="Hoog",IF(H144&gt;1.35,INT((1977.53*SQRT(H144))-1698.5),INT((H144-0.67)*733.33333+100.7)),IF(INDEX(H$125:H144,1)="Ver",IF(H144&gt;4.41,INT((887.99*SQRT(H144))-1264.5),IF(INT((H144-1.91)*200+100.5)&gt;0,INT((H144-1.91)*200+100.5),0)),""))))</f>
        <v/>
      </c>
      <c r="O144" s="17" t="str">
        <f t="shared" si="48"/>
        <v>0:00,00</v>
      </c>
      <c r="P144" s="18">
        <f t="shared" si="49"/>
        <v>125</v>
      </c>
      <c r="AC144" s="16" t="str">
        <f t="shared" si="44"/>
        <v/>
      </c>
    </row>
    <row r="145" spans="1:29" x14ac:dyDescent="0.25">
      <c r="B145" s="2" t="str">
        <f t="shared" si="45"/>
        <v/>
      </c>
      <c r="C145" s="8"/>
      <c r="D145" s="9" t="str">
        <f t="shared" si="46"/>
        <v>AV Phoenix</v>
      </c>
      <c r="E145" s="14"/>
      <c r="F145" s="15"/>
      <c r="G145" s="14"/>
      <c r="H145" s="14"/>
      <c r="I145" s="2" t="str">
        <f t="shared" si="47"/>
        <v/>
      </c>
      <c r="K145" s="17" t="str">
        <f>IF(E145="","",IF(OR(E145="NM",E145="DNS",E145="DNF",E145="DQ"),0,IF(INDEX(E$5:E145,1)="60m",IF(INT(15365/IF($D$4="ET",E145,E145+0.24)-1058)&gt;0,INT(15365/IF($D$4="ET",E145,E145+0.24)-1058),0),IF(INDEX(E$5:E145,1)="40m",IF(INT(10834/IF($D$4="ET",E145,E145+0.24)-996)&gt;0,INT(10834/IF($D$4="ET",E145,E145+0.24)-996),0),""))))</f>
        <v/>
      </c>
      <c r="L145" s="17" t="str">
        <f>IF(F145="","",IF(OR(F145="NM",F145="DNS",F145="DNF",F145="DQ"),0,IF(INDEX(F$125:F145,1)="1000m",IF(INT(276912/ ((LEFT(O145)*60)+MID(O145,3,2)+(MID(O145,6,2)/IF(VALUE(MID(O145,6,2))&lt;10,IF(VALUE(MID(O145,6,1))=0,100,10),100)))-738.5)&gt;0,INT(276912/ ((LEFT(O145)*60)+MID(O145,3,2)+(MID(O145,6,2)/IF(VALUE(MID(O145,6,2))&lt;10,IF(VALUE(MID(O145,6,1))=0,100,10),100)))-738.5),0),IF(INDEX(F$125:F145,1)="600m",IF(INT(160470.5/ ((LEFT(O145)*60)+MID(O145,3,2)+(MID(O145,6,2)/100))-811.35)&gt;0,INT(160470.5/ ((LEFT(O145)*60)+MID(O145,3,2)+(MID(O145,6,2)/100))-811.35),0),""))))</f>
        <v/>
      </c>
      <c r="M145" s="17" t="str">
        <f>IF(G145="","",IF(OR(G145="NM",G145="DNS",G145="DNF",G145="DQ"),0,IF(INDEX(G$125:G145,1)="Kogel",INT((303.73*SQRT(G145))-337.5),IF(INDEX(G$125:G145,1)="Vortex",IF(INT((126*SQRT(G145))-245.5)&gt;0,INT((126*SQRT(G145))-245.5),0),""))))</f>
        <v/>
      </c>
      <c r="N145" s="17" t="str">
        <f>IF(H145="","",IF(OR(H145="NM",H145="DNS",H145="DNF",H145="DQ"),0,IF(INDEX(H$125:H145,1)="Hoog",IF(H145&gt;1.35,INT((1977.53*SQRT(H145))-1698.5),INT((H145-0.67)*733.33333+100.7)),IF(INDEX(H$125:H145,1)="Ver",IF(H145&gt;4.41,INT((887.99*SQRT(H145))-1264.5),IF(INT((H145-1.91)*200+100.5)&gt;0,INT((H145-1.91)*200+100.5),0)),""))))</f>
        <v/>
      </c>
      <c r="O145" s="17" t="str">
        <f t="shared" si="48"/>
        <v>0:00,00</v>
      </c>
      <c r="P145" s="18">
        <f t="shared" si="49"/>
        <v>125</v>
      </c>
      <c r="AC145" s="16" t="str">
        <f t="shared" si="44"/>
        <v/>
      </c>
    </row>
    <row r="146" spans="1:29" x14ac:dyDescent="0.25">
      <c r="A146" s="2" t="s">
        <v>34</v>
      </c>
      <c r="B146" s="9" t="s">
        <v>44</v>
      </c>
      <c r="C146" s="2"/>
      <c r="D146" s="2"/>
      <c r="E146" s="13"/>
      <c r="F146" s="2"/>
      <c r="H146" s="2"/>
      <c r="I146" s="2"/>
    </row>
    <row r="147" spans="1:29" x14ac:dyDescent="0.25">
      <c r="A147" s="2" t="s">
        <v>62</v>
      </c>
      <c r="B147" s="2" t="s">
        <v>13</v>
      </c>
      <c r="C147" s="2" t="s">
        <v>23</v>
      </c>
      <c r="D147" s="2" t="s">
        <v>24</v>
      </c>
      <c r="E147" s="11" t="s">
        <v>1</v>
      </c>
      <c r="F147" s="12" t="s">
        <v>2</v>
      </c>
      <c r="G147" s="11" t="s">
        <v>26</v>
      </c>
      <c r="H147" s="11" t="s">
        <v>27</v>
      </c>
      <c r="I147" s="5" t="s">
        <v>28</v>
      </c>
      <c r="J147" s="18"/>
      <c r="K147" s="19" t="str">
        <f>CONCATENATE(E147,"p")</f>
        <v>60mp</v>
      </c>
      <c r="L147" s="19" t="str">
        <f>CONCATENATE(F147,"p")</f>
        <v>1000mp</v>
      </c>
      <c r="M147" s="19" t="str">
        <f>CONCATENATE(G147,"p")</f>
        <v>Kogelp</v>
      </c>
      <c r="N147" s="19" t="str">
        <f>CONCATENATE(H147,"p")</f>
        <v>Hoogp</v>
      </c>
      <c r="O147" s="19" t="str">
        <f>CONCATENATE(F147,"t")</f>
        <v>1000mt</v>
      </c>
      <c r="P147" s="18">
        <f>IF(B147="#",ROW(B147),P146)</f>
        <v>147</v>
      </c>
    </row>
    <row r="148" spans="1:29" x14ac:dyDescent="0.25">
      <c r="B148" s="2">
        <f>IF(I148="","",RANK(I148,I$148:I$167))</f>
        <v>1</v>
      </c>
      <c r="C148" s="8" t="s">
        <v>110</v>
      </c>
      <c r="D148" s="9" t="str">
        <f>IF(D$2&lt;&gt;"",D$2,"")</f>
        <v>AV Phoenix</v>
      </c>
      <c r="E148" s="14">
        <v>10.33</v>
      </c>
      <c r="F148" s="15">
        <v>3.3024305555555554E-3</v>
      </c>
      <c r="G148" s="14">
        <v>4.03</v>
      </c>
      <c r="H148" s="14">
        <v>1</v>
      </c>
      <c r="I148" s="2">
        <f>IF(SUM(K148:N148)&gt;0,SUM(K148:N148),"")</f>
        <v>1274</v>
      </c>
      <c r="K148" s="17">
        <f>IF(E148="","",IF(OR(E148="NM",E148="DNS",E148="DNF",E148="DQ"),0,IF(INDEX(E$5:E148,1)="60m",IF(INT(15365/IF($D$4="ET",E148,E148+0.24)-1058)&gt;0,INT(15365/IF($D$4="ET",E148,E148+0.24)-1058),0),IF(INDEX(E$5:E148,1)="40m",IF(INT(10834/IF($D$4="ET",E148,E148+0.24)-996)&gt;0,INT(10834/IF($D$4="ET",E148,E148+0.24)-996),0),""))))</f>
        <v>429</v>
      </c>
      <c r="L148" s="17">
        <f>IF(F148="","",IF(OR(F148="NM",F148="DNS",F148="DNF",F148="DQ"),0,IF(INDEX(F$5:F148,1)="1000m",IF(INT(276912/ ((LEFT(O148)*60)+MID(O148,3,2)+(MID(O148,6,2)/IF(VALUE(MID(O148,6,2))&lt;10,IF(VALUE(MID(O148,6,1))=0,100,10),100)))-738.5)&gt;0,INT(276912/ ((LEFT(O148)*60)+MID(O148,3,2)+(MID(O148,6,2)/IF(VALUE(MID(O148,6,2))&lt;10,IF(VALUE(MID(O148,6,1))=0,100,10),100)))-738.5),0),IF(INDEX(F$5:F148,1)="600m",IF(INT(160470.5/ ((LEFT(O148)*60)+MID(O148,3,2)+(MID(O148,6,2)/100))-811.35)&gt;0,INT(160470.5/ ((LEFT(O148)*60)+MID(O148,3,2)+(MID(O148,6,2)/100))-811.35),0),""))))</f>
        <v>231</v>
      </c>
      <c r="M148" s="17">
        <f>IF(G148="","",IF(OR(G148="NM",G148="DNS",G148="DNF",G148="DQ"),0,IF(INDEX(G$5:G148,1)="Kogel",INT((303.73*SQRT(G148))-337.5),IF(INDEX(G$5:G148,1)="Vortex",IF(INT((126*SQRT(G148))-245.5)&gt;0,INT((126*SQRT(G148))-245.5),0),""))))</f>
        <v>272</v>
      </c>
      <c r="N148" s="17">
        <f>IF(H148="","",IF(OR(H148="NM",H148="DNS",H148="DNF",H148="DQ"),0,IF(INDEX(H$5:H148,1)="Hoog",IF(H148&gt;1.35,INT((1977.53*SQRT(H148))-1698.5),INT((H148-0.67)*733.33333+100.7)),IF(INDEX(H$5:H148,1)="Ver",IF(H148&gt;4.41,INT((887.99*SQRT(H148))-1264.5),IF(INT((H148-1.91)*200+100.5)&gt;0,INT((H148-1.91)*200+100.5),0)),""))))</f>
        <v>342</v>
      </c>
      <c r="O148" s="17" t="str">
        <f>TEXT(F148,"[m]:ss,00")</f>
        <v>4:45,33</v>
      </c>
      <c r="P148" s="18">
        <f t="shared" ref="P148:P163" si="50">IF(B148="#",ROW(B148),P147)</f>
        <v>147</v>
      </c>
      <c r="AC148" s="16" t="str">
        <f t="shared" ref="AC148:AC167" si="51">IF(AND($D$4="HT",E148&lt;&gt;"",F148&lt;&gt;""),IF(AND(OR(E148&lt;&gt;"DNF",F148&lt;&gt;"DNF"),OR(E148&lt;&gt;"DNF",F148&lt;&gt;"DNS"),OR(E148&lt;&gt;"DNF",F148&lt;&gt;"DQ"),OR(E148&lt;&gt;"DNS",F148&lt;&gt;"DNF"),OR(E148&lt;&gt;"DNS",F148&lt;&gt;"DNS"),OR(E148&lt;&gt;"DNS",F148&lt;&gt;"DQ"),OR(E148&lt;&gt;"DQ",F148&lt;&gt;"DNF"),OR(E148&lt;&gt;"DQ",F148&lt;&gt;"DNS"),OR(E148&lt;&gt;"DQ",F148&lt;&gt;"DQ"),OR(E148&lt;&gt;"DNF",OR(RIGHT(TEXT(F148,"[m]:ss,00"),1)&lt;&gt;"0",LEFT(RIGHT(TEXT(F148,"[m]:ss,00"),3),1)&lt;&gt;",")),OR(E148&lt;&gt;"DNS",OR(RIGHT(TEXT(F148,"[m]:ss,00"),1)&lt;&gt;"0",LEFT(RIGHT(TEXT(F148,"[m]:ss,00"),3),1)&lt;&gt;",")),OR(E148&lt;&gt;"DQ",OR(RIGHT(TEXT(F148,"[m]:ss,00"),1)&lt;&gt;"0",LEFT(RIGHT(TEXT(F148,"[m]:ss,00"),3),1)&lt;&gt;",")),OR(OR(RIGHT(TEXT(E148,"#,00"),1)&lt;&gt;"0",LEFT(RIGHT(TEXT(E148,"#,00"),3),1)&lt;&gt;","),OR(RIGHT(TEXT(F148,"[m]:ss,00"),1)&lt;&gt;"0",LEFT(RIGHT(TEXT(F148,"[m]:ss,00"),3),1)&lt;&gt;",")),OR(OR(RIGHT(TEXT(E148,"#,00"),1)&lt;&gt;"0",LEFT(RIGHT(TEXT(E148,"#,00"),3),1)&lt;&gt;","),OR(F148&lt;&gt;"DNF")),OR(OR(RIGHT(TEXT(E148,"#,00"),1)&lt;&gt;"0",LEFT(RIGHT(TEXT(E148,"#,00"),3),1)&lt;&gt;","),OR(F148&lt;&gt;"DNS")),OR(OR(RIGHT(TEXT(E148,"#,00"),1)&lt;&gt;"0",LEFT(RIGHT(TEXT(E148,"#,00"),3),1)&lt;&gt;","),OR(F148&lt;&gt;"DQ"))),"ongeldig",""),"")</f>
        <v/>
      </c>
    </row>
    <row r="149" spans="1:29" x14ac:dyDescent="0.25">
      <c r="B149" s="2">
        <f t="shared" ref="B149:B167" si="52">IF(I149="","",RANK(I149,I$148:I$167))</f>
        <v>3</v>
      </c>
      <c r="C149" s="8" t="s">
        <v>113</v>
      </c>
      <c r="D149" s="9" t="str">
        <f t="shared" ref="D149:D167" si="53">IF(D$2&lt;&gt;"",D$2,"")</f>
        <v>AV Phoenix</v>
      </c>
      <c r="E149" s="14">
        <v>10.71</v>
      </c>
      <c r="F149" s="15">
        <v>3.3780092592592594E-3</v>
      </c>
      <c r="G149" s="14">
        <v>3.77</v>
      </c>
      <c r="H149" s="14">
        <v>1</v>
      </c>
      <c r="I149" s="2">
        <f t="shared" ref="I149:I167" si="54">IF(SUM(K149:N149)&gt;0,SUM(K149:N149),"")</f>
        <v>1180</v>
      </c>
      <c r="K149" s="17">
        <f>IF(E149="","",IF(OR(E149="NM",E149="DNS",E149="DNF",E149="DQ"),0,IF(INDEX(E$5:E149,1)="60m",IF(INT(15365/IF($D$4="ET",E149,E149+0.24)-1058)&gt;0,INT(15365/IF($D$4="ET",E149,E149+0.24)-1058),0),IF(INDEX(E$5:E149,1)="40m",IF(INT(10834/IF($D$4="ET",E149,E149+0.24)-996)&gt;0,INT(10834/IF($D$4="ET",E149,E149+0.24)-996),0),""))))</f>
        <v>376</v>
      </c>
      <c r="L149" s="17">
        <f>IF(F149="","",IF(OR(F149="NM",F149="DNS",F149="DNF",F149="DQ"),0,IF(INDEX(F$5:F149,1)="1000m",IF(INT(276912/ ((LEFT(O149)*60)+MID(O149,3,2)+(MID(O149,6,2)/IF(VALUE(MID(O149,6,2))&lt;10,IF(VALUE(MID(O149,6,1))=0,100,10),100)))-738.5)&gt;0,INT(276912/ ((LEFT(O149)*60)+MID(O149,3,2)+(MID(O149,6,2)/IF(VALUE(MID(O149,6,2))&lt;10,IF(VALUE(MID(O149,6,1))=0,100,10),100)))-738.5),0),IF(INDEX(F$5:F149,1)="600m",IF(INT(160470.5/ ((LEFT(O149)*60)+MID(O149,3,2)+(MID(O149,6,2)/100))-811.35)&gt;0,INT(160470.5/ ((LEFT(O149)*60)+MID(O149,3,2)+(MID(O149,6,2)/100))-811.35),0),""))))</f>
        <v>210</v>
      </c>
      <c r="M149" s="17">
        <f>IF(G149="","",IF(OR(G149="NM",G149="DNS",G149="DNF",G149="DQ"),0,IF(INDEX(G$5:G149,1)="Kogel",INT((303.73*SQRT(G149))-337.5),IF(INDEX(G$5:G149,1)="Vortex",IF(INT((126*SQRT(G149))-245.5)&gt;0,INT((126*SQRT(G149))-245.5),0),""))))</f>
        <v>252</v>
      </c>
      <c r="N149" s="17">
        <f>IF(H149="","",IF(OR(H149="NM",H149="DNS",H149="DNF",H149="DQ"),0,IF(INDEX(H$5:H149,1)="Hoog",IF(H149&gt;1.35,INT((1977.53*SQRT(H149))-1698.5),INT((H149-0.67)*733.33333+100.7)),IF(INDEX(H$5:H149,1)="Ver",IF(H149&gt;4.41,INT((887.99*SQRT(H149))-1264.5),IF(INT((H149-1.91)*200+100.5)&gt;0,INT((H149-1.91)*200+100.5),0)),""))))</f>
        <v>342</v>
      </c>
      <c r="O149" s="17" t="str">
        <f t="shared" ref="O149:O167" si="55">TEXT(F149,"[m]:ss,00")</f>
        <v>4:51,86</v>
      </c>
      <c r="P149" s="18">
        <f t="shared" si="50"/>
        <v>147</v>
      </c>
      <c r="AC149" s="16" t="str">
        <f t="shared" si="51"/>
        <v/>
      </c>
    </row>
    <row r="150" spans="1:29" x14ac:dyDescent="0.25">
      <c r="B150" s="2">
        <f t="shared" si="52"/>
        <v>2</v>
      </c>
      <c r="C150" s="8" t="s">
        <v>115</v>
      </c>
      <c r="D150" s="9" t="str">
        <f t="shared" si="53"/>
        <v>AV Phoenix</v>
      </c>
      <c r="E150" s="14">
        <v>10.93</v>
      </c>
      <c r="F150" s="15">
        <v>2.8451388888888888E-3</v>
      </c>
      <c r="G150" s="14">
        <v>3.63</v>
      </c>
      <c r="H150" s="14">
        <v>0.85</v>
      </c>
      <c r="I150" s="2">
        <f t="shared" si="54"/>
        <v>1207</v>
      </c>
      <c r="K150" s="17">
        <f>IF(E150="","",IF(OR(E150="NM",E150="DNS",E150="DNF",E150="DQ"),0,IF(INDEX(E$5:E150,1)="60m",IF(INT(15365/IF($D$4="ET",E150,E150+0.24)-1058)&gt;0,INT(15365/IF($D$4="ET",E150,E150+0.24)-1058),0),IF(INDEX(E$5:E150,1)="40m",IF(INT(10834/IF($D$4="ET",E150,E150+0.24)-996)&gt;0,INT(10834/IF($D$4="ET",E150,E150+0.24)-996),0),""))))</f>
        <v>347</v>
      </c>
      <c r="L150" s="17">
        <f>IF(F150="","",IF(OR(F150="NM",F150="DNS",F150="DNF",F150="DQ"),0,IF(INDEX(F$5:F150,1)="1000m",IF(INT(276912/ ((LEFT(O150)*60)+MID(O150,3,2)+(MID(O150,6,2)/IF(VALUE(MID(O150,6,2))&lt;10,IF(VALUE(MID(O150,6,1))=0,100,10),100)))-738.5)&gt;0,INT(276912/ ((LEFT(O150)*60)+MID(O150,3,2)+(MID(O150,6,2)/IF(VALUE(MID(O150,6,2))&lt;10,IF(VALUE(MID(O150,6,1))=0,100,10),100)))-738.5),0),IF(INDEX(F$5:F150,1)="600m",IF(INT(160470.5/ ((LEFT(O150)*60)+MID(O150,3,2)+(MID(O150,6,2)/100))-811.35)&gt;0,INT(160470.5/ ((LEFT(O150)*60)+MID(O150,3,2)+(MID(O150,6,2)/100))-811.35),0),""))))</f>
        <v>387</v>
      </c>
      <c r="M150" s="17">
        <f>IF(G150="","",IF(OR(G150="NM",G150="DNS",G150="DNF",G150="DQ"),0,IF(INDEX(G$5:G150,1)="Kogel",INT((303.73*SQRT(G150))-337.5),IF(INDEX(G$5:G150,1)="Vortex",IF(INT((126*SQRT(G150))-245.5)&gt;0,INT((126*SQRT(G150))-245.5),0),""))))</f>
        <v>241</v>
      </c>
      <c r="N150" s="17">
        <f>IF(H150="","",IF(OR(H150="NM",H150="DNS",H150="DNF",H150="DQ"),0,IF(INDEX(H$5:H150,1)="Hoog",IF(H150&gt;1.35,INT((1977.53*SQRT(H150))-1698.5),INT((H150-0.67)*733.33333+100.7)),IF(INDEX(H$5:H150,1)="Ver",IF(H150&gt;4.41,INT((887.99*SQRT(H150))-1264.5),IF(INT((H150-1.91)*200+100.5)&gt;0,INT((H150-1.91)*200+100.5),0)),""))))</f>
        <v>232</v>
      </c>
      <c r="O150" s="17" t="str">
        <f t="shared" si="55"/>
        <v>4:05,82</v>
      </c>
      <c r="P150" s="18">
        <f t="shared" si="50"/>
        <v>147</v>
      </c>
      <c r="AC150" s="16" t="str">
        <f t="shared" si="51"/>
        <v/>
      </c>
    </row>
    <row r="151" spans="1:29" x14ac:dyDescent="0.25">
      <c r="B151" s="2">
        <f t="shared" si="52"/>
        <v>4</v>
      </c>
      <c r="C151" s="8" t="s">
        <v>116</v>
      </c>
      <c r="D151" s="9" t="str">
        <f t="shared" si="53"/>
        <v>AV Phoenix</v>
      </c>
      <c r="E151" s="14">
        <v>11.91</v>
      </c>
      <c r="F151" s="15">
        <v>3.3978009259259261E-3</v>
      </c>
      <c r="G151" s="14">
        <v>3.61</v>
      </c>
      <c r="H151" s="14">
        <v>0.8</v>
      </c>
      <c r="I151" s="2">
        <f t="shared" si="54"/>
        <v>871</v>
      </c>
      <c r="K151" s="17">
        <f>IF(E151="","",IF(OR(E151="NM",E151="DNS",E151="DNF",E151="DQ"),0,IF(INDEX(E$5:E151,1)="60m",IF(INT(15365/IF($D$4="ET",E151,E151+0.24)-1058)&gt;0,INT(15365/IF($D$4="ET",E151,E151+0.24)-1058),0),IF(INDEX(E$5:E151,1)="40m",IF(INT(10834/IF($D$4="ET",E151,E151+0.24)-996)&gt;0,INT(10834/IF($D$4="ET",E151,E151+0.24)-996),0),""))))</f>
        <v>232</v>
      </c>
      <c r="L151" s="17">
        <f>IF(F151="","",IF(OR(F151="NM",F151="DNS",F151="DNF",F151="DQ"),0,IF(INDEX(F$5:F151,1)="1000m",IF(INT(276912/ ((LEFT(O151)*60)+MID(O151,3,2)+(MID(O151,6,2)/IF(VALUE(MID(O151,6,2))&lt;10,IF(VALUE(MID(O151,6,1))=0,100,10),100)))-738.5)&gt;0,INT(276912/ ((LEFT(O151)*60)+MID(O151,3,2)+(MID(O151,6,2)/IF(VALUE(MID(O151,6,2))&lt;10,IF(VALUE(MID(O151,6,1))=0,100,10),100)))-738.5),0),IF(INDEX(F$5:F151,1)="600m",IF(INT(160470.5/ ((LEFT(O151)*60)+MID(O151,3,2)+(MID(O151,6,2)/100))-811.35)&gt;0,INT(160470.5/ ((LEFT(O151)*60)+MID(O151,3,2)+(MID(O151,6,2)/100))-811.35),0),""))))</f>
        <v>204</v>
      </c>
      <c r="M151" s="17">
        <f>IF(G151="","",IF(OR(G151="NM",G151="DNS",G151="DNF",G151="DQ"),0,IF(INDEX(G$5:G151,1)="Kogel",INT((303.73*SQRT(G151))-337.5),IF(INDEX(G$5:G151,1)="Vortex",IF(INT((126*SQRT(G151))-245.5)&gt;0,INT((126*SQRT(G151))-245.5),0),""))))</f>
        <v>239</v>
      </c>
      <c r="N151" s="17">
        <f>IF(H151="","",IF(OR(H151="NM",H151="DNS",H151="DNF",H151="DQ"),0,IF(INDEX(H$5:H151,1)="Hoog",IF(H151&gt;1.35,INT((1977.53*SQRT(H151))-1698.5),INT((H151-0.67)*733.33333+100.7)),IF(INDEX(H$5:H151,1)="Ver",IF(H151&gt;4.41,INT((887.99*SQRT(H151))-1264.5),IF(INT((H151-1.91)*200+100.5)&gt;0,INT((H151-1.91)*200+100.5),0)),""))))</f>
        <v>196</v>
      </c>
      <c r="O151" s="17" t="str">
        <f t="shared" si="55"/>
        <v>4:53,57</v>
      </c>
      <c r="P151" s="18">
        <f t="shared" si="50"/>
        <v>147</v>
      </c>
      <c r="AC151" s="16" t="str">
        <f t="shared" si="51"/>
        <v/>
      </c>
    </row>
    <row r="152" spans="1:29" x14ac:dyDescent="0.25">
      <c r="B152" s="2">
        <f t="shared" si="52"/>
        <v>5</v>
      </c>
      <c r="C152" s="8" t="s">
        <v>166</v>
      </c>
      <c r="D152" s="9" t="str">
        <f t="shared" si="53"/>
        <v>AV Phoenix</v>
      </c>
      <c r="E152" s="14"/>
      <c r="F152" s="15">
        <v>3.5273148148148147E-3</v>
      </c>
      <c r="G152" s="14"/>
      <c r="H152" s="14"/>
      <c r="I152" s="2">
        <f t="shared" si="54"/>
        <v>170</v>
      </c>
      <c r="K152" s="17" t="str">
        <f>IF(E152="","",IF(OR(E152="NM",E152="DNS",E152="DNF",E152="DQ"),0,IF(INDEX(E$5:E152,1)="60m",IF(INT(15365/IF($D$4="ET",E152,E152+0.24)-1058)&gt;0,INT(15365/IF($D$4="ET",E152,E152+0.24)-1058),0),IF(INDEX(E$5:E152,1)="40m",IF(INT(10834/IF($D$4="ET",E152,E152+0.24)-996)&gt;0,INT(10834/IF($D$4="ET",E152,E152+0.24)-996),0),""))))</f>
        <v/>
      </c>
      <c r="L152" s="17">
        <f>IF(F152="","",IF(OR(F152="NM",F152="DNS",F152="DNF",F152="DQ"),0,IF(INDEX(F$5:F152,1)="1000m",IF(INT(276912/ ((LEFT(O152)*60)+MID(O152,3,2)+(MID(O152,6,2)/IF(VALUE(MID(O152,6,2))&lt;10,IF(VALUE(MID(O152,6,1))=0,100,10),100)))-738.5)&gt;0,INT(276912/ ((LEFT(O152)*60)+MID(O152,3,2)+(MID(O152,6,2)/IF(VALUE(MID(O152,6,2))&lt;10,IF(VALUE(MID(O152,6,1))=0,100,10),100)))-738.5),0),IF(INDEX(F$5:F152,1)="600m",IF(INT(160470.5/ ((LEFT(O152)*60)+MID(O152,3,2)+(MID(O152,6,2)/100))-811.35)&gt;0,INT(160470.5/ ((LEFT(O152)*60)+MID(O152,3,2)+(MID(O152,6,2)/100))-811.35),0),""))))</f>
        <v>170</v>
      </c>
      <c r="M152" s="17" t="str">
        <f>IF(G152="","",IF(OR(G152="NM",G152="DNS",G152="DNF",G152="DQ"),0,IF(INDEX(G$5:G152,1)="Kogel",INT((303.73*SQRT(G152))-337.5),IF(INDEX(G$5:G152,1)="Vortex",IF(INT((126*SQRT(G152))-245.5)&gt;0,INT((126*SQRT(G152))-245.5),0),""))))</f>
        <v/>
      </c>
      <c r="N152" s="17" t="str">
        <f>IF(H152="","",IF(OR(H152="NM",H152="DNS",H152="DNF",H152="DQ"),0,IF(INDEX(H$5:H152,1)="Hoog",IF(H152&gt;1.35,INT((1977.53*SQRT(H152))-1698.5),INT((H152-0.67)*733.33333+100.7)),IF(INDEX(H$5:H152,1)="Ver",IF(H152&gt;4.41,INT((887.99*SQRT(H152))-1264.5),IF(INT((H152-1.91)*200+100.5)&gt;0,INT((H152-1.91)*200+100.5),0)),""))))</f>
        <v/>
      </c>
      <c r="O152" s="17" t="str">
        <f t="shared" si="55"/>
        <v>5:04,76</v>
      </c>
      <c r="P152" s="18">
        <f t="shared" si="50"/>
        <v>147</v>
      </c>
      <c r="AC152" s="16" t="str">
        <f t="shared" si="51"/>
        <v/>
      </c>
    </row>
    <row r="153" spans="1:29" x14ac:dyDescent="0.25">
      <c r="B153" s="2" t="str">
        <f t="shared" si="52"/>
        <v/>
      </c>
      <c r="C153" s="8"/>
      <c r="D153" s="9" t="str">
        <f t="shared" si="53"/>
        <v>AV Phoenix</v>
      </c>
      <c r="E153" s="14"/>
      <c r="F153" s="15"/>
      <c r="G153" s="14"/>
      <c r="H153" s="14"/>
      <c r="I153" s="2" t="str">
        <f t="shared" si="54"/>
        <v/>
      </c>
      <c r="K153" s="17" t="str">
        <f>IF(E153="","",IF(OR(E153="NM",E153="DNS",E153="DNF",E153="DQ"),0,IF(INDEX(E$5:E153,1)="60m",IF(INT(15365/IF($D$4="ET",E153,E153+0.24)-1058)&gt;0,INT(15365/IF($D$4="ET",E153,E153+0.24)-1058),0),IF(INDEX(E$5:E153,1)="40m",IF(INT(10834/IF($D$4="ET",E153,E153+0.24)-996)&gt;0,INT(10834/IF($D$4="ET",E153,E153+0.24)-996),0),""))))</f>
        <v/>
      </c>
      <c r="L153" s="17" t="str">
        <f>IF(F153="","",IF(OR(F153="NM",F153="DNS",F153="DNF",F153="DQ"),0,IF(INDEX(F$5:F153,1)="1000m",IF(INT(276912/ ((LEFT(O153)*60)+MID(O153,3,2)+(MID(O153,6,2)/IF(VALUE(MID(O153,6,2))&lt;10,IF(VALUE(MID(O153,6,1))=0,100,10),100)))-738.5)&gt;0,INT(276912/ ((LEFT(O153)*60)+MID(O153,3,2)+(MID(O153,6,2)/IF(VALUE(MID(O153,6,2))&lt;10,IF(VALUE(MID(O153,6,1))=0,100,10),100)))-738.5),0),IF(INDEX(F$5:F153,1)="600m",IF(INT(160470.5/ ((LEFT(O153)*60)+MID(O153,3,2)+(MID(O153,6,2)/100))-811.35)&gt;0,INT(160470.5/ ((LEFT(O153)*60)+MID(O153,3,2)+(MID(O153,6,2)/100))-811.35),0),""))))</f>
        <v/>
      </c>
      <c r="M153" s="17" t="str">
        <f>IF(G153="","",IF(OR(G153="NM",G153="DNS",G153="DNF",G153="DQ"),0,IF(INDEX(G$5:G153,1)="Kogel",INT((303.73*SQRT(G153))-337.5),IF(INDEX(G$5:G153,1)="Vortex",IF(INT((126*SQRT(G153))-245.5)&gt;0,INT((126*SQRT(G153))-245.5),0),""))))</f>
        <v/>
      </c>
      <c r="N153" s="17" t="str">
        <f>IF(H153="","",IF(OR(H153="NM",H153="DNS",H153="DNF",H153="DQ"),0,IF(INDEX(H$5:H153,1)="Hoog",IF(H153&gt;1.35,INT((1977.53*SQRT(H153))-1698.5),INT((H153-0.67)*733.33333+100.7)),IF(INDEX(H$5:H153,1)="Ver",IF(H153&gt;4.41,INT((887.99*SQRT(H153))-1264.5),IF(INT((H153-1.91)*200+100.5)&gt;0,INT((H153-1.91)*200+100.5),0)),""))))</f>
        <v/>
      </c>
      <c r="O153" s="17" t="str">
        <f t="shared" si="55"/>
        <v>0:00,00</v>
      </c>
      <c r="P153" s="18">
        <f t="shared" si="50"/>
        <v>147</v>
      </c>
      <c r="AC153" s="16" t="str">
        <f t="shared" si="51"/>
        <v/>
      </c>
    </row>
    <row r="154" spans="1:29" x14ac:dyDescent="0.25">
      <c r="B154" s="2" t="str">
        <f t="shared" si="52"/>
        <v/>
      </c>
      <c r="C154" s="8"/>
      <c r="D154" s="9" t="str">
        <f t="shared" si="53"/>
        <v>AV Phoenix</v>
      </c>
      <c r="E154" s="14"/>
      <c r="F154" s="15"/>
      <c r="G154" s="14"/>
      <c r="H154" s="14"/>
      <c r="I154" s="2" t="str">
        <f t="shared" si="54"/>
        <v/>
      </c>
      <c r="K154" s="17" t="str">
        <f>IF(E154="","",IF(OR(E154="NM",E154="DNS",E154="DNF",E154="DQ"),0,IF(INDEX(E$5:E154,1)="60m",IF(INT(15365/IF($D$4="ET",E154,E154+0.24)-1058)&gt;0,INT(15365/IF($D$4="ET",E154,E154+0.24)-1058),0),IF(INDEX(E$5:E154,1)="40m",IF(INT(10834/IF($D$4="ET",E154,E154+0.24)-996)&gt;0,INT(10834/IF($D$4="ET",E154,E154+0.24)-996),0),""))))</f>
        <v/>
      </c>
      <c r="L154" s="17" t="str">
        <f>IF(F154="","",IF(OR(F154="NM",F154="DNS",F154="DNF",F154="DQ"),0,IF(INDEX(F$5:F154,1)="1000m",IF(INT(276912/ ((LEFT(O154)*60)+MID(O154,3,2)+(MID(O154,6,2)/IF(VALUE(MID(O154,6,2))&lt;10,IF(VALUE(MID(O154,6,1))=0,100,10),100)))-738.5)&gt;0,INT(276912/ ((LEFT(O154)*60)+MID(O154,3,2)+(MID(O154,6,2)/IF(VALUE(MID(O154,6,2))&lt;10,IF(VALUE(MID(O154,6,1))=0,100,10),100)))-738.5),0),IF(INDEX(F$5:F154,1)="600m",IF(INT(160470.5/ ((LEFT(O154)*60)+MID(O154,3,2)+(MID(O154,6,2)/100))-811.35)&gt;0,INT(160470.5/ ((LEFT(O154)*60)+MID(O154,3,2)+(MID(O154,6,2)/100))-811.35),0),""))))</f>
        <v/>
      </c>
      <c r="M154" s="17" t="str">
        <f>IF(G154="","",IF(OR(G154="NM",G154="DNS",G154="DNF",G154="DQ"),0,IF(INDEX(G$5:G154,1)="Kogel",INT((303.73*SQRT(G154))-337.5),IF(INDEX(G$5:G154,1)="Vortex",IF(INT((126*SQRT(G154))-245.5)&gt;0,INT((126*SQRT(G154))-245.5),0),""))))</f>
        <v/>
      </c>
      <c r="N154" s="17" t="str">
        <f>IF(H154="","",IF(OR(H154="NM",H154="DNS",H154="DNF",H154="DQ"),0,IF(INDEX(H$5:H154,1)="Hoog",IF(H154&gt;1.35,INT((1977.53*SQRT(H154))-1698.5),INT((H154-0.67)*733.33333+100.7)),IF(INDEX(H$5:H154,1)="Ver",IF(H154&gt;4.41,INT((887.99*SQRT(H154))-1264.5),IF(INT((H154-1.91)*200+100.5)&gt;0,INT((H154-1.91)*200+100.5),0)),""))))</f>
        <v/>
      </c>
      <c r="O154" s="17" t="str">
        <f t="shared" si="55"/>
        <v>0:00,00</v>
      </c>
      <c r="P154" s="18">
        <f t="shared" si="50"/>
        <v>147</v>
      </c>
      <c r="AC154" s="16" t="str">
        <f t="shared" si="51"/>
        <v/>
      </c>
    </row>
    <row r="155" spans="1:29" x14ac:dyDescent="0.25">
      <c r="B155" s="2" t="str">
        <f t="shared" si="52"/>
        <v/>
      </c>
      <c r="C155" s="8"/>
      <c r="D155" s="9" t="str">
        <f t="shared" si="53"/>
        <v>AV Phoenix</v>
      </c>
      <c r="E155" s="14"/>
      <c r="F155" s="15"/>
      <c r="G155" s="14"/>
      <c r="H155" s="14"/>
      <c r="I155" s="2" t="str">
        <f t="shared" si="54"/>
        <v/>
      </c>
      <c r="K155" s="17" t="str">
        <f>IF(E155="","",IF(OR(E155="NM",E155="DNS",E155="DNF",E155="DQ"),0,IF(INDEX(E$5:E155,1)="60m",IF(INT(15365/IF($D$4="ET",E155,E155+0.24)-1058)&gt;0,INT(15365/IF($D$4="ET",E155,E155+0.24)-1058),0),IF(INDEX(E$5:E155,1)="40m",IF(INT(10834/IF($D$4="ET",E155,E155+0.24)-996)&gt;0,INT(10834/IF($D$4="ET",E155,E155+0.24)-996),0),""))))</f>
        <v/>
      </c>
      <c r="L155" s="17" t="str">
        <f>IF(F155="","",IF(OR(F155="NM",F155="DNS",F155="DNF",F155="DQ"),0,IF(INDEX(F$5:F155,1)="1000m",IF(INT(276912/ ((LEFT(O155)*60)+MID(O155,3,2)+(MID(O155,6,2)/IF(VALUE(MID(O155,6,2))&lt;10,IF(VALUE(MID(O155,6,1))=0,100,10),100)))-738.5)&gt;0,INT(276912/ ((LEFT(O155)*60)+MID(O155,3,2)+(MID(O155,6,2)/IF(VALUE(MID(O155,6,2))&lt;10,IF(VALUE(MID(O155,6,1))=0,100,10),100)))-738.5),0),IF(INDEX(F$5:F155,1)="600m",IF(INT(160470.5/ ((LEFT(O155)*60)+MID(O155,3,2)+(MID(O155,6,2)/100))-811.35)&gt;0,INT(160470.5/ ((LEFT(O155)*60)+MID(O155,3,2)+(MID(O155,6,2)/100))-811.35),0),""))))</f>
        <v/>
      </c>
      <c r="M155" s="17" t="str">
        <f>IF(G155="","",IF(OR(G155="NM",G155="DNS",G155="DNF",G155="DQ"),0,IF(INDEX(G$5:G155,1)="Kogel",INT((303.73*SQRT(G155))-337.5),IF(INDEX(G$5:G155,1)="Vortex",IF(INT((126*SQRT(G155))-245.5)&gt;0,INT((126*SQRT(G155))-245.5),0),""))))</f>
        <v/>
      </c>
      <c r="N155" s="17" t="str">
        <f>IF(H155="","",IF(OR(H155="NM",H155="DNS",H155="DNF",H155="DQ"),0,IF(INDEX(H$5:H155,1)="Hoog",IF(H155&gt;1.35,INT((1977.53*SQRT(H155))-1698.5),INT((H155-0.67)*733.33333+100.7)),IF(INDEX(H$5:H155,1)="Ver",IF(H155&gt;4.41,INT((887.99*SQRT(H155))-1264.5),IF(INT((H155-1.91)*200+100.5)&gt;0,INT((H155-1.91)*200+100.5),0)),""))))</f>
        <v/>
      </c>
      <c r="O155" s="17" t="str">
        <f t="shared" si="55"/>
        <v>0:00,00</v>
      </c>
      <c r="P155" s="18">
        <f t="shared" si="50"/>
        <v>147</v>
      </c>
      <c r="AC155" s="16" t="str">
        <f t="shared" si="51"/>
        <v/>
      </c>
    </row>
    <row r="156" spans="1:29" x14ac:dyDescent="0.25">
      <c r="B156" s="2" t="str">
        <f t="shared" si="52"/>
        <v/>
      </c>
      <c r="C156" s="8"/>
      <c r="D156" s="9" t="str">
        <f t="shared" si="53"/>
        <v>AV Phoenix</v>
      </c>
      <c r="E156" s="14"/>
      <c r="F156" s="15"/>
      <c r="G156" s="14"/>
      <c r="H156" s="14"/>
      <c r="I156" s="2" t="str">
        <f t="shared" si="54"/>
        <v/>
      </c>
      <c r="K156" s="17" t="str">
        <f>IF(E156="","",IF(OR(E156="NM",E156="DNS",E156="DNF",E156="DQ"),0,IF(INDEX(E$5:E156,1)="60m",IF(INT(15365/IF($D$4="ET",E156,E156+0.24)-1058)&gt;0,INT(15365/IF($D$4="ET",E156,E156+0.24)-1058),0),IF(INDEX(E$5:E156,1)="40m",IF(INT(10834/IF($D$4="ET",E156,E156+0.24)-996)&gt;0,INT(10834/IF($D$4="ET",E156,E156+0.24)-996),0),""))))</f>
        <v/>
      </c>
      <c r="L156" s="17" t="str">
        <f>IF(F156="","",IF(OR(F156="NM",F156="DNS",F156="DNF",F156="DQ"),0,IF(INDEX(F$5:F156,1)="1000m",IF(INT(276912/ ((LEFT(O156)*60)+MID(O156,3,2)+(MID(O156,6,2)/IF(VALUE(MID(O156,6,2))&lt;10,IF(VALUE(MID(O156,6,1))=0,100,10),100)))-738.5)&gt;0,INT(276912/ ((LEFT(O156)*60)+MID(O156,3,2)+(MID(O156,6,2)/IF(VALUE(MID(O156,6,2))&lt;10,IF(VALUE(MID(O156,6,1))=0,100,10),100)))-738.5),0),IF(INDEX(F$5:F156,1)="600m",IF(INT(160470.5/ ((LEFT(O156)*60)+MID(O156,3,2)+(MID(O156,6,2)/100))-811.35)&gt;0,INT(160470.5/ ((LEFT(O156)*60)+MID(O156,3,2)+(MID(O156,6,2)/100))-811.35),0),""))))</f>
        <v/>
      </c>
      <c r="M156" s="17" t="str">
        <f>IF(G156="","",IF(OR(G156="NM",G156="DNS",G156="DNF",G156="DQ"),0,IF(INDEX(G$5:G156,1)="Kogel",INT((303.73*SQRT(G156))-337.5),IF(INDEX(G$5:G156,1)="Vortex",IF(INT((126*SQRT(G156))-245.5)&gt;0,INT((126*SQRT(G156))-245.5),0),""))))</f>
        <v/>
      </c>
      <c r="N156" s="17" t="str">
        <f>IF(H156="","",IF(OR(H156="NM",H156="DNS",H156="DNF",H156="DQ"),0,IF(INDEX(H$5:H156,1)="Hoog",IF(H156&gt;1.35,INT((1977.53*SQRT(H156))-1698.5),INT((H156-0.67)*733.33333+100.7)),IF(INDEX(H$5:H156,1)="Ver",IF(H156&gt;4.41,INT((887.99*SQRT(H156))-1264.5),IF(INT((H156-1.91)*200+100.5)&gt;0,INT((H156-1.91)*200+100.5),0)),""))))</f>
        <v/>
      </c>
      <c r="O156" s="17" t="str">
        <f t="shared" si="55"/>
        <v>0:00,00</v>
      </c>
      <c r="P156" s="18">
        <f t="shared" si="50"/>
        <v>147</v>
      </c>
      <c r="AC156" s="16" t="str">
        <f t="shared" si="51"/>
        <v/>
      </c>
    </row>
    <row r="157" spans="1:29" x14ac:dyDescent="0.25">
      <c r="B157" s="2" t="str">
        <f t="shared" si="52"/>
        <v/>
      </c>
      <c r="C157" s="8"/>
      <c r="D157" s="9" t="str">
        <f t="shared" si="53"/>
        <v>AV Phoenix</v>
      </c>
      <c r="E157" s="14"/>
      <c r="F157" s="15"/>
      <c r="G157" s="14"/>
      <c r="H157" s="14"/>
      <c r="I157" s="2" t="str">
        <f t="shared" si="54"/>
        <v/>
      </c>
      <c r="K157" s="17" t="str">
        <f>IF(E157="","",IF(OR(E157="NM",E157="DNS",E157="DNF",E157="DQ"),0,IF(INDEX(E$5:E157,1)="60m",IF(INT(15365/IF($D$4="ET",E157,E157+0.24)-1058)&gt;0,INT(15365/IF($D$4="ET",E157,E157+0.24)-1058),0),IF(INDEX(E$5:E157,1)="40m",IF(INT(10834/IF($D$4="ET",E157,E157+0.24)-996)&gt;0,INT(10834/IF($D$4="ET",E157,E157+0.24)-996),0),""))))</f>
        <v/>
      </c>
      <c r="L157" s="17" t="str">
        <f>IF(F157="","",IF(OR(F157="NM",F157="DNS",F157="DNF",F157="DQ"),0,IF(INDEX(F$5:F157,1)="1000m",IF(INT(276912/ ((LEFT(O157)*60)+MID(O157,3,2)+(MID(O157,6,2)/IF(VALUE(MID(O157,6,2))&lt;10,IF(VALUE(MID(O157,6,1))=0,100,10),100)))-738.5)&gt;0,INT(276912/ ((LEFT(O157)*60)+MID(O157,3,2)+(MID(O157,6,2)/IF(VALUE(MID(O157,6,2))&lt;10,IF(VALUE(MID(O157,6,1))=0,100,10),100)))-738.5),0),IF(INDEX(F$5:F157,1)="600m",IF(INT(160470.5/ ((LEFT(O157)*60)+MID(O157,3,2)+(MID(O157,6,2)/100))-811.35)&gt;0,INT(160470.5/ ((LEFT(O157)*60)+MID(O157,3,2)+(MID(O157,6,2)/100))-811.35),0),""))))</f>
        <v/>
      </c>
      <c r="M157" s="17" t="str">
        <f>IF(G157="","",IF(OR(G157="NM",G157="DNS",G157="DNF",G157="DQ"),0,IF(INDEX(G$5:G157,1)="Kogel",INT((303.73*SQRT(G157))-337.5),IF(INDEX(G$5:G157,1)="Vortex",IF(INT((126*SQRT(G157))-245.5)&gt;0,INT((126*SQRT(G157))-245.5),0),""))))</f>
        <v/>
      </c>
      <c r="N157" s="17" t="str">
        <f>IF(H157="","",IF(OR(H157="NM",H157="DNS",H157="DNF",H157="DQ"),0,IF(INDEX(H$5:H157,1)="Hoog",IF(H157&gt;1.35,INT((1977.53*SQRT(H157))-1698.5),INT((H157-0.67)*733.33333+100.7)),IF(INDEX(H$5:H157,1)="Ver",IF(H157&gt;4.41,INT((887.99*SQRT(H157))-1264.5),IF(INT((H157-1.91)*200+100.5)&gt;0,INT((H157-1.91)*200+100.5),0)),""))))</f>
        <v/>
      </c>
      <c r="O157" s="17" t="str">
        <f t="shared" si="55"/>
        <v>0:00,00</v>
      </c>
      <c r="P157" s="18">
        <f t="shared" si="50"/>
        <v>147</v>
      </c>
      <c r="AC157" s="16" t="str">
        <f t="shared" si="51"/>
        <v/>
      </c>
    </row>
    <row r="158" spans="1:29" x14ac:dyDescent="0.25">
      <c r="B158" s="2" t="str">
        <f t="shared" si="52"/>
        <v/>
      </c>
      <c r="C158" s="8"/>
      <c r="D158" s="9" t="str">
        <f t="shared" si="53"/>
        <v>AV Phoenix</v>
      </c>
      <c r="E158" s="14"/>
      <c r="F158" s="15"/>
      <c r="G158" s="14"/>
      <c r="H158" s="14"/>
      <c r="I158" s="2" t="str">
        <f t="shared" si="54"/>
        <v/>
      </c>
      <c r="K158" s="17" t="str">
        <f>IF(E158="","",IF(OR(E158="NM",E158="DNS",E158="DNF",E158="DQ"),0,IF(INDEX(E$5:E158,1)="60m",IF(INT(15365/IF($D$4="ET",E158,E158+0.24)-1058)&gt;0,INT(15365/IF($D$4="ET",E158,E158+0.24)-1058),0),IF(INDEX(E$5:E158,1)="40m",IF(INT(10834/IF($D$4="ET",E158,E158+0.24)-996)&gt;0,INT(10834/IF($D$4="ET",E158,E158+0.24)-996),0),""))))</f>
        <v/>
      </c>
      <c r="L158" s="17" t="str">
        <f>IF(F158="","",IF(OR(F158="NM",F158="DNS",F158="DNF",F158="DQ"),0,IF(INDEX(F$5:F158,1)="1000m",IF(INT(276912/ ((LEFT(O158)*60)+MID(O158,3,2)+(MID(O158,6,2)/IF(VALUE(MID(O158,6,2))&lt;10,IF(VALUE(MID(O158,6,1))=0,100,10),100)))-738.5)&gt;0,INT(276912/ ((LEFT(O158)*60)+MID(O158,3,2)+(MID(O158,6,2)/IF(VALUE(MID(O158,6,2))&lt;10,IF(VALUE(MID(O158,6,1))=0,100,10),100)))-738.5),0),IF(INDEX(F$5:F158,1)="600m",IF(INT(160470.5/ ((LEFT(O158)*60)+MID(O158,3,2)+(MID(O158,6,2)/100))-811.35)&gt;0,INT(160470.5/ ((LEFT(O158)*60)+MID(O158,3,2)+(MID(O158,6,2)/100))-811.35),0),""))))</f>
        <v/>
      </c>
      <c r="M158" s="17" t="str">
        <f>IF(G158="","",IF(OR(G158="NM",G158="DNS",G158="DNF",G158="DQ"),0,IF(INDEX(G$5:G158,1)="Kogel",INT((303.73*SQRT(G158))-337.5),IF(INDEX(G$5:G158,1)="Vortex",IF(INT((126*SQRT(G158))-245.5)&gt;0,INT((126*SQRT(G158))-245.5),0),""))))</f>
        <v/>
      </c>
      <c r="N158" s="17" t="str">
        <f>IF(H158="","",IF(OR(H158="NM",H158="DNS",H158="DNF",H158="DQ"),0,IF(INDEX(H$5:H158,1)="Hoog",IF(H158&gt;1.35,INT((1977.53*SQRT(H158))-1698.5),INT((H158-0.67)*733.33333+100.7)),IF(INDEX(H$5:H158,1)="Ver",IF(H158&gt;4.41,INT((887.99*SQRT(H158))-1264.5),IF(INT((H158-1.91)*200+100.5)&gt;0,INT((H158-1.91)*200+100.5),0)),""))))</f>
        <v/>
      </c>
      <c r="O158" s="17" t="str">
        <f t="shared" si="55"/>
        <v>0:00,00</v>
      </c>
      <c r="P158" s="18">
        <f t="shared" si="50"/>
        <v>147</v>
      </c>
      <c r="AC158" s="16" t="str">
        <f t="shared" si="51"/>
        <v/>
      </c>
    </row>
    <row r="159" spans="1:29" x14ac:dyDescent="0.25">
      <c r="B159" s="2" t="str">
        <f t="shared" si="52"/>
        <v/>
      </c>
      <c r="C159" s="8"/>
      <c r="D159" s="9" t="str">
        <f t="shared" si="53"/>
        <v>AV Phoenix</v>
      </c>
      <c r="E159" s="14"/>
      <c r="F159" s="15"/>
      <c r="G159" s="14"/>
      <c r="H159" s="14"/>
      <c r="I159" s="2" t="str">
        <f t="shared" si="54"/>
        <v/>
      </c>
      <c r="K159" s="17" t="str">
        <f>IF(E159="","",IF(OR(E159="NM",E159="DNS",E159="DNF",E159="DQ"),0,IF(INDEX(E$5:E159,1)="60m",IF(INT(15365/IF($D$4="ET",E159,E159+0.24)-1058)&gt;0,INT(15365/IF($D$4="ET",E159,E159+0.24)-1058),0),IF(INDEX(E$5:E159,1)="40m",IF(INT(10834/IF($D$4="ET",E159,E159+0.24)-996)&gt;0,INT(10834/IF($D$4="ET",E159,E159+0.24)-996),0),""))))</f>
        <v/>
      </c>
      <c r="L159" s="17" t="str">
        <f>IF(F159="","",IF(OR(F159="NM",F159="DNS",F159="DNF",F159="DQ"),0,IF(INDEX(F$5:F159,1)="1000m",IF(INT(276912/ ((LEFT(O159)*60)+MID(O159,3,2)+(MID(O159,6,2)/IF(VALUE(MID(O159,6,2))&lt;10,IF(VALUE(MID(O159,6,1))=0,100,10),100)))-738.5)&gt;0,INT(276912/ ((LEFT(O159)*60)+MID(O159,3,2)+(MID(O159,6,2)/IF(VALUE(MID(O159,6,2))&lt;10,IF(VALUE(MID(O159,6,1))=0,100,10),100)))-738.5),0),IF(INDEX(F$5:F159,1)="600m",IF(INT(160470.5/ ((LEFT(O159)*60)+MID(O159,3,2)+(MID(O159,6,2)/100))-811.35)&gt;0,INT(160470.5/ ((LEFT(O159)*60)+MID(O159,3,2)+(MID(O159,6,2)/100))-811.35),0),""))))</f>
        <v/>
      </c>
      <c r="M159" s="17" t="str">
        <f>IF(G159="","",IF(OR(G159="NM",G159="DNS",G159="DNF",G159="DQ"),0,IF(INDEX(G$5:G159,1)="Kogel",INT((303.73*SQRT(G159))-337.5),IF(INDEX(G$5:G159,1)="Vortex",IF(INT((126*SQRT(G159))-245.5)&gt;0,INT((126*SQRT(G159))-245.5),0),""))))</f>
        <v/>
      </c>
      <c r="N159" s="17" t="str">
        <f>IF(H159="","",IF(OR(H159="NM",H159="DNS",H159="DNF",H159="DQ"),0,IF(INDEX(H$5:H159,1)="Hoog",IF(H159&gt;1.35,INT((1977.53*SQRT(H159))-1698.5),INT((H159-0.67)*733.33333+100.7)),IF(INDEX(H$5:H159,1)="Ver",IF(H159&gt;4.41,INT((887.99*SQRT(H159))-1264.5),IF(INT((H159-1.91)*200+100.5)&gt;0,INT((H159-1.91)*200+100.5),0)),""))))</f>
        <v/>
      </c>
      <c r="O159" s="17" t="str">
        <f t="shared" si="55"/>
        <v>0:00,00</v>
      </c>
      <c r="P159" s="18">
        <f t="shared" si="50"/>
        <v>147</v>
      </c>
      <c r="AC159" s="16" t="str">
        <f t="shared" si="51"/>
        <v/>
      </c>
    </row>
    <row r="160" spans="1:29" x14ac:dyDescent="0.25">
      <c r="B160" s="2" t="str">
        <f t="shared" si="52"/>
        <v/>
      </c>
      <c r="C160" s="8"/>
      <c r="D160" s="9" t="str">
        <f t="shared" si="53"/>
        <v>AV Phoenix</v>
      </c>
      <c r="E160" s="14"/>
      <c r="F160" s="15"/>
      <c r="G160" s="14"/>
      <c r="H160" s="14"/>
      <c r="I160" s="2" t="str">
        <f t="shared" si="54"/>
        <v/>
      </c>
      <c r="K160" s="17" t="str">
        <f>IF(E160="","",IF(OR(E160="NM",E160="DNS",E160="DNF",E160="DQ"),0,IF(INDEX(E$5:E160,1)="60m",IF(INT(15365/IF($D$4="ET",E160,E160+0.24)-1058)&gt;0,INT(15365/IF($D$4="ET",E160,E160+0.24)-1058),0),IF(INDEX(E$5:E160,1)="40m",IF(INT(10834/IF($D$4="ET",E160,E160+0.24)-996)&gt;0,INT(10834/IF($D$4="ET",E160,E160+0.24)-996),0),""))))</f>
        <v/>
      </c>
      <c r="L160" s="17" t="str">
        <f>IF(F160="","",IF(OR(F160="NM",F160="DNS",F160="DNF",F160="DQ"),0,IF(INDEX(F$5:F160,1)="1000m",IF(INT(276912/ ((LEFT(O160)*60)+MID(O160,3,2)+(MID(O160,6,2)/IF(VALUE(MID(O160,6,2))&lt;10,IF(VALUE(MID(O160,6,1))=0,100,10),100)))-738.5)&gt;0,INT(276912/ ((LEFT(O160)*60)+MID(O160,3,2)+(MID(O160,6,2)/IF(VALUE(MID(O160,6,2))&lt;10,IF(VALUE(MID(O160,6,1))=0,100,10),100)))-738.5),0),IF(INDEX(F$5:F160,1)="600m",IF(INT(160470.5/ ((LEFT(O160)*60)+MID(O160,3,2)+(MID(O160,6,2)/100))-811.35)&gt;0,INT(160470.5/ ((LEFT(O160)*60)+MID(O160,3,2)+(MID(O160,6,2)/100))-811.35),0),""))))</f>
        <v/>
      </c>
      <c r="M160" s="17" t="str">
        <f>IF(G160="","",IF(OR(G160="NM",G160="DNS",G160="DNF",G160="DQ"),0,IF(INDEX(G$5:G160,1)="Kogel",INT((303.73*SQRT(G160))-337.5),IF(INDEX(G$5:G160,1)="Vortex",IF(INT((126*SQRT(G160))-245.5)&gt;0,INT((126*SQRT(G160))-245.5),0),""))))</f>
        <v/>
      </c>
      <c r="N160" s="17" t="str">
        <f>IF(H160="","",IF(OR(H160="NM",H160="DNS",H160="DNF",H160="DQ"),0,IF(INDEX(H$5:H160,1)="Hoog",IF(H160&gt;1.35,INT((1977.53*SQRT(H160))-1698.5),INT((H160-0.67)*733.33333+100.7)),IF(INDEX(H$5:H160,1)="Ver",IF(H160&gt;4.41,INT((887.99*SQRT(H160))-1264.5),IF(INT((H160-1.91)*200+100.5)&gt;0,INT((H160-1.91)*200+100.5),0)),""))))</f>
        <v/>
      </c>
      <c r="O160" s="17" t="str">
        <f t="shared" si="55"/>
        <v>0:00,00</v>
      </c>
      <c r="P160" s="18">
        <f t="shared" si="50"/>
        <v>147</v>
      </c>
      <c r="AC160" s="16" t="str">
        <f t="shared" si="51"/>
        <v/>
      </c>
    </row>
    <row r="161" spans="1:29" x14ac:dyDescent="0.25">
      <c r="B161" s="2" t="str">
        <f t="shared" si="52"/>
        <v/>
      </c>
      <c r="C161" s="8"/>
      <c r="D161" s="9" t="str">
        <f t="shared" si="53"/>
        <v>AV Phoenix</v>
      </c>
      <c r="E161" s="14"/>
      <c r="F161" s="15"/>
      <c r="G161" s="14"/>
      <c r="H161" s="14"/>
      <c r="I161" s="2" t="str">
        <f t="shared" si="54"/>
        <v/>
      </c>
      <c r="K161" s="17" t="str">
        <f>IF(E161="","",IF(OR(E161="NM",E161="DNS",E161="DNF",E161="DQ"),0,IF(INDEX(E$5:E161,1)="60m",IF(INT(15365/IF($D$4="ET",E161,E161+0.24)-1058)&gt;0,INT(15365/IF($D$4="ET",E161,E161+0.24)-1058),0),IF(INDEX(E$5:E161,1)="40m",IF(INT(10834/IF($D$4="ET",E161,E161+0.24)-996)&gt;0,INT(10834/IF($D$4="ET",E161,E161+0.24)-996),0),""))))</f>
        <v/>
      </c>
      <c r="L161" s="17" t="str">
        <f>IF(F161="","",IF(OR(F161="NM",F161="DNS",F161="DNF",F161="DQ"),0,IF(INDEX(F$5:F161,1)="1000m",IF(INT(276912/ ((LEFT(O161)*60)+MID(O161,3,2)+(MID(O161,6,2)/IF(VALUE(MID(O161,6,2))&lt;10,IF(VALUE(MID(O161,6,1))=0,100,10),100)))-738.5)&gt;0,INT(276912/ ((LEFT(O161)*60)+MID(O161,3,2)+(MID(O161,6,2)/IF(VALUE(MID(O161,6,2))&lt;10,IF(VALUE(MID(O161,6,1))=0,100,10),100)))-738.5),0),IF(INDEX(F$5:F161,1)="600m",IF(INT(160470.5/ ((LEFT(O161)*60)+MID(O161,3,2)+(MID(O161,6,2)/100))-811.35)&gt;0,INT(160470.5/ ((LEFT(O161)*60)+MID(O161,3,2)+(MID(O161,6,2)/100))-811.35),0),""))))</f>
        <v/>
      </c>
      <c r="M161" s="17" t="str">
        <f>IF(G161="","",IF(OR(G161="NM",G161="DNS",G161="DNF",G161="DQ"),0,IF(INDEX(G$5:G161,1)="Kogel",INT((303.73*SQRT(G161))-337.5),IF(INDEX(G$5:G161,1)="Vortex",IF(INT((126*SQRT(G161))-245.5)&gt;0,INT((126*SQRT(G161))-245.5),0),""))))</f>
        <v/>
      </c>
      <c r="N161" s="17" t="str">
        <f>IF(H161="","",IF(OR(H161="NM",H161="DNS",H161="DNF",H161="DQ"),0,IF(INDEX(H$5:H161,1)="Hoog",IF(H161&gt;1.35,INT((1977.53*SQRT(H161))-1698.5),INT((H161-0.67)*733.33333+100.7)),IF(INDEX(H$5:H161,1)="Ver",IF(H161&gt;4.41,INT((887.99*SQRT(H161))-1264.5),IF(INT((H161-1.91)*200+100.5)&gt;0,INT((H161-1.91)*200+100.5),0)),""))))</f>
        <v/>
      </c>
      <c r="O161" s="17" t="str">
        <f t="shared" si="55"/>
        <v>0:00,00</v>
      </c>
      <c r="P161" s="18">
        <f t="shared" si="50"/>
        <v>147</v>
      </c>
      <c r="AC161" s="16" t="str">
        <f t="shared" si="51"/>
        <v/>
      </c>
    </row>
    <row r="162" spans="1:29" x14ac:dyDescent="0.25">
      <c r="B162" s="2" t="str">
        <f t="shared" si="52"/>
        <v/>
      </c>
      <c r="C162" s="8"/>
      <c r="D162" s="9" t="str">
        <f t="shared" si="53"/>
        <v>AV Phoenix</v>
      </c>
      <c r="E162" s="14"/>
      <c r="F162" s="15"/>
      <c r="G162" s="14"/>
      <c r="H162" s="14"/>
      <c r="I162" s="2" t="str">
        <f t="shared" si="54"/>
        <v/>
      </c>
      <c r="K162" s="17" t="str">
        <f>IF(E162="","",IF(OR(E162="NM",E162="DNS",E162="DNF",E162="DQ"),0,IF(INDEX(E$5:E162,1)="60m",IF(INT(15365/IF($D$4="ET",E162,E162+0.24)-1058)&gt;0,INT(15365/IF($D$4="ET",E162,E162+0.24)-1058),0),IF(INDEX(E$5:E162,1)="40m",IF(INT(10834/IF($D$4="ET",E162,E162+0.24)-996)&gt;0,INT(10834/IF($D$4="ET",E162,E162+0.24)-996),0),""))))</f>
        <v/>
      </c>
      <c r="L162" s="17" t="str">
        <f>IF(F162="","",IF(OR(F162="NM",F162="DNS",F162="DNF",F162="DQ"),0,IF(INDEX(F$5:F162,1)="1000m",IF(INT(276912/ ((LEFT(O162)*60)+MID(O162,3,2)+(MID(O162,6,2)/IF(VALUE(MID(O162,6,2))&lt;10,IF(VALUE(MID(O162,6,1))=0,100,10),100)))-738.5)&gt;0,INT(276912/ ((LEFT(O162)*60)+MID(O162,3,2)+(MID(O162,6,2)/IF(VALUE(MID(O162,6,2))&lt;10,IF(VALUE(MID(O162,6,1))=0,100,10),100)))-738.5),0),IF(INDEX(F$5:F162,1)="600m",IF(INT(160470.5/ ((LEFT(O162)*60)+MID(O162,3,2)+(MID(O162,6,2)/100))-811.35)&gt;0,INT(160470.5/ ((LEFT(O162)*60)+MID(O162,3,2)+(MID(O162,6,2)/100))-811.35),0),""))))</f>
        <v/>
      </c>
      <c r="M162" s="17" t="str">
        <f>IF(G162="","",IF(OR(G162="NM",G162="DNS",G162="DNF",G162="DQ"),0,IF(INDEX(G$5:G162,1)="Kogel",INT((303.73*SQRT(G162))-337.5),IF(INDEX(G$5:G162,1)="Vortex",IF(INT((126*SQRT(G162))-245.5)&gt;0,INT((126*SQRT(G162))-245.5),0),""))))</f>
        <v/>
      </c>
      <c r="N162" s="17" t="str">
        <f>IF(H162="","",IF(OR(H162="NM",H162="DNS",H162="DNF",H162="DQ"),0,IF(INDEX(H$5:H162,1)="Hoog",IF(H162&gt;1.35,INT((1977.53*SQRT(H162))-1698.5),INT((H162-0.67)*733.33333+100.7)),IF(INDEX(H$5:H162,1)="Ver",IF(H162&gt;4.41,INT((887.99*SQRT(H162))-1264.5),IF(INT((H162-1.91)*200+100.5)&gt;0,INT((H162-1.91)*200+100.5),0)),""))))</f>
        <v/>
      </c>
      <c r="O162" s="17" t="str">
        <f t="shared" si="55"/>
        <v>0:00,00</v>
      </c>
      <c r="P162" s="18">
        <f t="shared" si="50"/>
        <v>147</v>
      </c>
      <c r="AC162" s="16" t="str">
        <f t="shared" si="51"/>
        <v/>
      </c>
    </row>
    <row r="163" spans="1:29" x14ac:dyDescent="0.25">
      <c r="B163" s="2" t="str">
        <f t="shared" si="52"/>
        <v/>
      </c>
      <c r="C163" s="8"/>
      <c r="D163" s="9" t="str">
        <f t="shared" si="53"/>
        <v>AV Phoenix</v>
      </c>
      <c r="E163" s="14"/>
      <c r="F163" s="15"/>
      <c r="G163" s="14"/>
      <c r="H163" s="14"/>
      <c r="I163" s="2" t="str">
        <f t="shared" si="54"/>
        <v/>
      </c>
      <c r="K163" s="17" t="str">
        <f>IF(E163="","",IF(OR(E163="NM",E163="DNS",E163="DNF",E163="DQ"),0,IF(INDEX(E$5:E163,1)="60m",IF(INT(15365/IF($D$4="ET",E163,E163+0.24)-1058)&gt;0,INT(15365/IF($D$4="ET",E163,E163+0.24)-1058),0),IF(INDEX(E$5:E163,1)="40m",IF(INT(10834/IF($D$4="ET",E163,E163+0.24)-996)&gt;0,INT(10834/IF($D$4="ET",E163,E163+0.24)-996),0),""))))</f>
        <v/>
      </c>
      <c r="L163" s="17" t="str">
        <f>IF(F163="","",IF(OR(F163="NM",F163="DNS",F163="DNF",F163="DQ"),0,IF(INDEX(F$5:F163,1)="1000m",IF(INT(276912/ ((LEFT(O163)*60)+MID(O163,3,2)+(MID(O163,6,2)/IF(VALUE(MID(O163,6,2))&lt;10,IF(VALUE(MID(O163,6,1))=0,100,10),100)))-738.5)&gt;0,INT(276912/ ((LEFT(O163)*60)+MID(O163,3,2)+(MID(O163,6,2)/IF(VALUE(MID(O163,6,2))&lt;10,IF(VALUE(MID(O163,6,1))=0,100,10),100)))-738.5),0),IF(INDEX(F$5:F163,1)="600m",IF(INT(160470.5/ ((LEFT(O163)*60)+MID(O163,3,2)+(MID(O163,6,2)/100))-811.35)&gt;0,INT(160470.5/ ((LEFT(O163)*60)+MID(O163,3,2)+(MID(O163,6,2)/100))-811.35),0),""))))</f>
        <v/>
      </c>
      <c r="M163" s="17" t="str">
        <f>IF(G163="","",IF(OR(G163="NM",G163="DNS",G163="DNF",G163="DQ"),0,IF(INDEX(G$5:G163,1)="Kogel",INT((303.73*SQRT(G163))-337.5),IF(INDEX(G$5:G163,1)="Vortex",IF(INT((126*SQRT(G163))-245.5)&gt;0,INT((126*SQRT(G163))-245.5),0),""))))</f>
        <v/>
      </c>
      <c r="N163" s="17" t="str">
        <f>IF(H163="","",IF(OR(H163="NM",H163="DNS",H163="DNF",H163="DQ"),0,IF(INDEX(H$5:H163,1)="Hoog",IF(H163&gt;1.35,INT((1977.53*SQRT(H163))-1698.5),INT((H163-0.67)*733.33333+100.7)),IF(INDEX(H$5:H163,1)="Ver",IF(H163&gt;4.41,INT((887.99*SQRT(H163))-1264.5),IF(INT((H163-1.91)*200+100.5)&gt;0,INT((H163-1.91)*200+100.5),0)),""))))</f>
        <v/>
      </c>
      <c r="O163" s="17" t="str">
        <f t="shared" si="55"/>
        <v>0:00,00</v>
      </c>
      <c r="P163" s="18">
        <f t="shared" si="50"/>
        <v>147</v>
      </c>
      <c r="AC163" s="16" t="str">
        <f t="shared" si="51"/>
        <v/>
      </c>
    </row>
    <row r="164" spans="1:29" x14ac:dyDescent="0.25">
      <c r="B164" s="2" t="str">
        <f t="shared" si="52"/>
        <v/>
      </c>
      <c r="C164" s="8"/>
      <c r="D164" s="9" t="str">
        <f t="shared" si="53"/>
        <v>AV Phoenix</v>
      </c>
      <c r="E164" s="14"/>
      <c r="F164" s="15"/>
      <c r="G164" s="14"/>
      <c r="H164" s="14"/>
      <c r="I164" s="2" t="str">
        <f t="shared" si="54"/>
        <v/>
      </c>
      <c r="K164" s="17" t="str">
        <f>IF(E164="","",IF(OR(E164="NM",E164="DNS",E164="DNF",E164="DQ"),0,IF(INDEX(E$5:E164,1)="60m",IF(INT(15365/IF($D$4="ET",E164,E164+0.24)-1058)&gt;0,INT(15365/IF($D$4="ET",E164,E164+0.24)-1058),0),IF(INDEX(E$5:E164,1)="40m",IF(INT(10834/IF($D$4="ET",E164,E164+0.24)-996)&gt;0,INT(10834/IF($D$4="ET",E164,E164+0.24)-996),0),""))))</f>
        <v/>
      </c>
      <c r="L164" s="17" t="str">
        <f>IF(F164="","",IF(OR(F164="NM",F164="DNS",F164="DNF",F164="DQ"),0,IF(INDEX(F$5:F164,1)="1000m",IF(INT(276912/ ((LEFT(O164)*60)+MID(O164,3,2)+(MID(O164,6,2)/IF(VALUE(MID(O164,6,2))&lt;10,IF(VALUE(MID(O164,6,1))=0,100,10),100)))-738.5)&gt;0,INT(276912/ ((LEFT(O164)*60)+MID(O164,3,2)+(MID(O164,6,2)/IF(VALUE(MID(O164,6,2))&lt;10,IF(VALUE(MID(O164,6,1))=0,100,10),100)))-738.5),0),IF(INDEX(F$5:F164,1)="600m",IF(INT(160470.5/ ((LEFT(O164)*60)+MID(O164,3,2)+(MID(O164,6,2)/100))-811.35)&gt;0,INT(160470.5/ ((LEFT(O164)*60)+MID(O164,3,2)+(MID(O164,6,2)/100))-811.35),0),""))))</f>
        <v/>
      </c>
      <c r="M164" s="17" t="str">
        <f>IF(G164="","",IF(OR(G164="NM",G164="DNS",G164="DNF",G164="DQ"),0,IF(INDEX(G$5:G164,1)="Kogel",INT((303.73*SQRT(G164))-337.5),IF(INDEX(G$5:G164,1)="Vortex",IF(INT((126*SQRT(G164))-245.5)&gt;0,INT((126*SQRT(G164))-245.5),0),""))))</f>
        <v/>
      </c>
      <c r="N164" s="17" t="str">
        <f>IF(H164="","",IF(OR(H164="NM",H164="DNS",H164="DNF",H164="DQ"),0,IF(INDEX(H$5:H164,1)="Hoog",IF(H164&gt;1.35,INT((1977.53*SQRT(H164))-1698.5),INT((H164-0.67)*733.33333+100.7)),IF(INDEX(H$5:H164,1)="Ver",IF(H164&gt;4.41,INT((887.99*SQRT(H164))-1264.5),IF(INT((H164-1.91)*200+100.5)&gt;0,INT((H164-1.91)*200+100.5),0)),""))))</f>
        <v/>
      </c>
      <c r="O164" s="17" t="str">
        <f t="shared" si="55"/>
        <v>0:00,00</v>
      </c>
      <c r="P164" s="18">
        <f>IF(B164="#",ROW(B164),P163)</f>
        <v>147</v>
      </c>
      <c r="AC164" s="16" t="str">
        <f t="shared" si="51"/>
        <v/>
      </c>
    </row>
    <row r="165" spans="1:29" x14ac:dyDescent="0.25">
      <c r="B165" s="2" t="str">
        <f t="shared" si="52"/>
        <v/>
      </c>
      <c r="C165" s="8"/>
      <c r="D165" s="9" t="str">
        <f t="shared" si="53"/>
        <v>AV Phoenix</v>
      </c>
      <c r="E165" s="14"/>
      <c r="F165" s="15"/>
      <c r="G165" s="14"/>
      <c r="H165" s="14"/>
      <c r="I165" s="2" t="str">
        <f t="shared" si="54"/>
        <v/>
      </c>
      <c r="K165" s="17" t="str">
        <f>IF(E165="","",IF(OR(E165="NM",E165="DNS",E165="DNF",E165="DQ"),0,IF(INDEX(E$5:E165,1)="60m",IF(INT(15365/IF($D$4="ET",E165,E165+0.24)-1058)&gt;0,INT(15365/IF($D$4="ET",E165,E165+0.24)-1058),0),IF(INDEX(E$5:E165,1)="40m",IF(INT(10834/IF($D$4="ET",E165,E165+0.24)-996)&gt;0,INT(10834/IF($D$4="ET",E165,E165+0.24)-996),0),""))))</f>
        <v/>
      </c>
      <c r="L165" s="17" t="str">
        <f>IF(F165="","",IF(OR(F165="NM",F165="DNS",F165="DNF",F165="DQ"),0,IF(INDEX(F$5:F165,1)="1000m",IF(INT(276912/ ((LEFT(O165)*60)+MID(O165,3,2)+(MID(O165,6,2)/IF(VALUE(MID(O165,6,2))&lt;10,IF(VALUE(MID(O165,6,1))=0,100,10),100)))-738.5)&gt;0,INT(276912/ ((LEFT(O165)*60)+MID(O165,3,2)+(MID(O165,6,2)/IF(VALUE(MID(O165,6,2))&lt;10,IF(VALUE(MID(O165,6,1))=0,100,10),100)))-738.5),0),IF(INDEX(F$5:F165,1)="600m",IF(INT(160470.5/ ((LEFT(O165)*60)+MID(O165,3,2)+(MID(O165,6,2)/100))-811.35)&gt;0,INT(160470.5/ ((LEFT(O165)*60)+MID(O165,3,2)+(MID(O165,6,2)/100))-811.35),0),""))))</f>
        <v/>
      </c>
      <c r="M165" s="17" t="str">
        <f>IF(G165="","",IF(OR(G165="NM",G165="DNS",G165="DNF",G165="DQ"),0,IF(INDEX(G$5:G165,1)="Kogel",INT((303.73*SQRT(G165))-337.5),IF(INDEX(G$5:G165,1)="Vortex",IF(INT((126*SQRT(G165))-245.5)&gt;0,INT((126*SQRT(G165))-245.5),0),""))))</f>
        <v/>
      </c>
      <c r="N165" s="17" t="str">
        <f>IF(H165="","",IF(OR(H165="NM",H165="DNS",H165="DNF",H165="DQ"),0,IF(INDEX(H$5:H165,1)="Hoog",IF(H165&gt;1.35,INT((1977.53*SQRT(H165))-1698.5),INT((H165-0.67)*733.33333+100.7)),IF(INDEX(H$5:H165,1)="Ver",IF(H165&gt;4.41,INT((887.99*SQRT(H165))-1264.5),IF(INT((H165-1.91)*200+100.5)&gt;0,INT((H165-1.91)*200+100.5),0)),""))))</f>
        <v/>
      </c>
      <c r="O165" s="17" t="str">
        <f t="shared" si="55"/>
        <v>0:00,00</v>
      </c>
      <c r="P165" s="18">
        <f t="shared" ref="P165:P175" si="56">IF(B165="#",ROW(B165),P164)</f>
        <v>147</v>
      </c>
      <c r="AC165" s="16" t="str">
        <f t="shared" si="51"/>
        <v/>
      </c>
    </row>
    <row r="166" spans="1:29" x14ac:dyDescent="0.25">
      <c r="B166" s="2" t="str">
        <f t="shared" si="52"/>
        <v/>
      </c>
      <c r="C166" s="8"/>
      <c r="D166" s="9" t="str">
        <f t="shared" si="53"/>
        <v>AV Phoenix</v>
      </c>
      <c r="E166" s="14"/>
      <c r="F166" s="15"/>
      <c r="G166" s="14"/>
      <c r="H166" s="14"/>
      <c r="I166" s="2" t="str">
        <f t="shared" si="54"/>
        <v/>
      </c>
      <c r="K166" s="17" t="str">
        <f>IF(E166="","",IF(OR(E166="NM",E166="DNS",E166="DNF",E166="DQ"),0,IF(INDEX(E$5:E166,1)="60m",IF(INT(15365/IF($D$4="ET",E166,E166+0.24)-1058)&gt;0,INT(15365/IF($D$4="ET",E166,E166+0.24)-1058),0),IF(INDEX(E$5:E166,1)="40m",IF(INT(10834/IF($D$4="ET",E166,E166+0.24)-996)&gt;0,INT(10834/IF($D$4="ET",E166,E166+0.24)-996),0),""))))</f>
        <v/>
      </c>
      <c r="L166" s="17" t="str">
        <f>IF(F166="","",IF(OR(F166="NM",F166="DNS",F166="DNF",F166="DQ"),0,IF(INDEX(F$5:F166,1)="1000m",IF(INT(276912/ ((LEFT(O166)*60)+MID(O166,3,2)+(MID(O166,6,2)/IF(VALUE(MID(O166,6,2))&lt;10,IF(VALUE(MID(O166,6,1))=0,100,10),100)))-738.5)&gt;0,INT(276912/ ((LEFT(O166)*60)+MID(O166,3,2)+(MID(O166,6,2)/IF(VALUE(MID(O166,6,2))&lt;10,IF(VALUE(MID(O166,6,1))=0,100,10),100)))-738.5),0),IF(INDEX(F$5:F166,1)="600m",IF(INT(160470.5/ ((LEFT(O166)*60)+MID(O166,3,2)+(MID(O166,6,2)/100))-811.35)&gt;0,INT(160470.5/ ((LEFT(O166)*60)+MID(O166,3,2)+(MID(O166,6,2)/100))-811.35),0),""))))</f>
        <v/>
      </c>
      <c r="M166" s="17" t="str">
        <f>IF(G166="","",IF(OR(G166="NM",G166="DNS",G166="DNF",G166="DQ"),0,IF(INDEX(G$5:G166,1)="Kogel",INT((303.73*SQRT(G166))-337.5),IF(INDEX(G$5:G166,1)="Vortex",IF(INT((126*SQRT(G166))-245.5)&gt;0,INT((126*SQRT(G166))-245.5),0),""))))</f>
        <v/>
      </c>
      <c r="N166" s="17" t="str">
        <f>IF(H166="","",IF(OR(H166="NM",H166="DNS",H166="DNF",H166="DQ"),0,IF(INDEX(H$5:H166,1)="Hoog",IF(H166&gt;1.35,INT((1977.53*SQRT(H166))-1698.5),INT((H166-0.67)*733.33333+100.7)),IF(INDEX(H$5:H166,1)="Ver",IF(H166&gt;4.41,INT((887.99*SQRT(H166))-1264.5),IF(INT((H166-1.91)*200+100.5)&gt;0,INT((H166-1.91)*200+100.5),0)),""))))</f>
        <v/>
      </c>
      <c r="O166" s="17" t="str">
        <f t="shared" si="55"/>
        <v>0:00,00</v>
      </c>
      <c r="P166" s="18">
        <f t="shared" si="56"/>
        <v>147</v>
      </c>
      <c r="AC166" s="16" t="str">
        <f t="shared" si="51"/>
        <v/>
      </c>
    </row>
    <row r="167" spans="1:29" x14ac:dyDescent="0.25">
      <c r="B167" s="2" t="str">
        <f t="shared" si="52"/>
        <v/>
      </c>
      <c r="C167" s="8"/>
      <c r="D167" s="9" t="str">
        <f t="shared" si="53"/>
        <v>AV Phoenix</v>
      </c>
      <c r="E167" s="14"/>
      <c r="F167" s="15"/>
      <c r="G167" s="14"/>
      <c r="H167" s="14"/>
      <c r="I167" s="2" t="str">
        <f t="shared" si="54"/>
        <v/>
      </c>
      <c r="K167" s="17" t="str">
        <f>IF(E167="","",IF(OR(E167="NM",E167="DNS",E167="DNF",E167="DQ"),0,IF(INDEX(E$5:E167,1)="60m",IF(INT(15365/IF($D$4="ET",E167,E167+0.24)-1058)&gt;0,INT(15365/IF($D$4="ET",E167,E167+0.24)-1058),0),IF(INDEX(E$5:E167,1)="40m",IF(INT(10834/IF($D$4="ET",E167,E167+0.24)-996)&gt;0,INT(10834/IF($D$4="ET",E167,E167+0.24)-996),0),""))))</f>
        <v/>
      </c>
      <c r="L167" s="17" t="str">
        <f>IF(F167="","",IF(OR(F167="NM",F167="DNS",F167="DNF",F167="DQ"),0,IF(INDEX(F$5:F167,1)="1000m",IF(INT(276912/ ((LEFT(O167)*60)+MID(O167,3,2)+(MID(O167,6,2)/IF(VALUE(MID(O167,6,2))&lt;10,IF(VALUE(MID(O167,6,1))=0,100,10),100)))-738.5)&gt;0,INT(276912/ ((LEFT(O167)*60)+MID(O167,3,2)+(MID(O167,6,2)/IF(VALUE(MID(O167,6,2))&lt;10,IF(VALUE(MID(O167,6,1))=0,100,10),100)))-738.5),0),IF(INDEX(F$5:F167,1)="600m",IF(INT(160470.5/ ((LEFT(O167)*60)+MID(O167,3,2)+(MID(O167,6,2)/100))-811.35)&gt;0,INT(160470.5/ ((LEFT(O167)*60)+MID(O167,3,2)+(MID(O167,6,2)/100))-811.35),0),""))))</f>
        <v/>
      </c>
      <c r="M167" s="17" t="str">
        <f>IF(G167="","",IF(OR(G167="NM",G167="DNS",G167="DNF",G167="DQ"),0,IF(INDEX(G$5:G167,1)="Kogel",INT((303.73*SQRT(G167))-337.5),IF(INDEX(G$5:G167,1)="Vortex",IF(INT((126*SQRT(G167))-245.5)&gt;0,INT((126*SQRT(G167))-245.5),0),""))))</f>
        <v/>
      </c>
      <c r="N167" s="17" t="str">
        <f>IF(H167="","",IF(OR(H167="NM",H167="DNS",H167="DNF",H167="DQ"),0,IF(INDEX(H$5:H167,1)="Hoog",IF(H167&gt;1.35,INT((1977.53*SQRT(H167))-1698.5),INT((H167-0.67)*733.33333+100.7)),IF(INDEX(H$5:H167,1)="Ver",IF(H167&gt;4.41,INT((887.99*SQRT(H167))-1264.5),IF(INT((H167-1.91)*200+100.5)&gt;0,INT((H167-1.91)*200+100.5),0)),""))))</f>
        <v/>
      </c>
      <c r="O167" s="17" t="str">
        <f t="shared" si="55"/>
        <v>0:00,00</v>
      </c>
      <c r="P167" s="18">
        <f t="shared" si="56"/>
        <v>147</v>
      </c>
      <c r="AC167" s="16" t="str">
        <f t="shared" si="51"/>
        <v/>
      </c>
    </row>
    <row r="168" spans="1:29" x14ac:dyDescent="0.25">
      <c r="A168" s="2" t="s">
        <v>34</v>
      </c>
      <c r="B168" s="9" t="s">
        <v>45</v>
      </c>
      <c r="C168" s="2"/>
      <c r="D168" s="2"/>
      <c r="E168" s="2" t="s">
        <v>73</v>
      </c>
      <c r="F168" s="2"/>
      <c r="H168" s="2"/>
      <c r="I168" s="2"/>
      <c r="P168" s="18">
        <f t="shared" si="56"/>
        <v>147</v>
      </c>
    </row>
    <row r="169" spans="1:29" x14ac:dyDescent="0.25">
      <c r="A169" s="2" t="s">
        <v>63</v>
      </c>
      <c r="B169" s="2" t="s">
        <v>13</v>
      </c>
      <c r="C169" s="2" t="s">
        <v>33</v>
      </c>
      <c r="D169" s="2" t="s">
        <v>24</v>
      </c>
      <c r="E169" s="2" t="s">
        <v>34</v>
      </c>
      <c r="F169" s="2" t="s">
        <v>35</v>
      </c>
      <c r="G169" s="1" t="s">
        <v>36</v>
      </c>
      <c r="H169" s="2" t="s">
        <v>37</v>
      </c>
      <c r="I169" s="2"/>
      <c r="O169" s="17" t="str">
        <f>IF(B169="#",IF(RIGHT(B168,7)="4 x 60m","4x60m",IF(RIGHT(B168,7)="4 x 40m","4x40m","")),O168)</f>
        <v>4x60m</v>
      </c>
      <c r="P169" s="18">
        <f t="shared" si="56"/>
        <v>169</v>
      </c>
    </row>
    <row r="170" spans="1:29" x14ac:dyDescent="0.25">
      <c r="B170" s="2">
        <v>1</v>
      </c>
      <c r="C170" s="8"/>
      <c r="D170" s="9" t="str">
        <f t="shared" ref="D170:D175" si="57">IF(D$2&lt;&gt;"",D$2,"")</f>
        <v>AV Phoenix</v>
      </c>
      <c r="E170" s="2" t="str">
        <f>IF(E169="Categorie",IF(LEFT(B168,16)="Jongens Pupil A1","JPA1",IF(LEFT(B168,16)="Jongens Pupil A2","JPA2",IF(LEFT(B168,15)="Jongens Pupil B","JPB",IF(LEFT(B168,15)="Jongens Pupil C","JPC",IF(LEFT(B168,15)="Jongens Pupil D","JPD",IF(LEFT(B168,16)="Meisjes Pupil A1","MPA1",IF(LEFT(B168,16)="Meisjes Pupil A2","MPA2",IF(LEFT(B168,15)="Meisjes Pupil B","MPB",IF(LEFT(B168,15)="Meisjes Pupil C","MPC",IF(LEFT(B168,15)="Meisjes Pupil D","MPD","")))))))))),E169)</f>
        <v>MPA1</v>
      </c>
      <c r="F170" s="2">
        <v>4</v>
      </c>
      <c r="G170" s="14"/>
      <c r="H170" s="2" t="str">
        <f>IF(OR(G170="",G170="DNF",G170="DNS",G170="DQ",NOT(ISERROR(FIND("combi",LOWER(C170))))),"",IF(O170="4x60m",IF(INT(59225/IF($D$4="ET",G170,G170+0.24)-1030)&gt;0,INT(59225/IF($D$4="ET",G170,G170+0.24)-1030),0),IF(O170="4x40m",IF(INT(41050/IF($D$4="ET",G170,G170+0.24)-953)&gt;0,INT(41050/IF($D$4="ET",G170,G170+0.24)-953),0),"")))</f>
        <v/>
      </c>
      <c r="I170" s="2"/>
      <c r="O170" s="17" t="str">
        <f>IF(B170="#",IF(RIGHT(B169,7)="4 x 60m","4x60m",IF(RIGHT(B169,7)="4 x 40m","4x40m","")),O169)</f>
        <v>4x60m</v>
      </c>
      <c r="P170" s="18">
        <f t="shared" si="56"/>
        <v>169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16" t="str">
        <f>IF(AND($D$4="HT",G170&lt;&gt;""),IF(AND(OR(G170&lt;&gt;"DNF"),OR(G170&lt;&gt;"DNS"),OR(G170&lt;&gt;"DQ"),OR(RIGHT(TEXT(G170,"#,00"),1)&lt;&gt;"0",LEFT(RIGHT(TEXT(G170,"#,00"),3),1)&lt;&gt;",")),"ongeldig",""),"")</f>
        <v/>
      </c>
    </row>
    <row r="171" spans="1:29" x14ac:dyDescent="0.25">
      <c r="B171" s="2">
        <v>2</v>
      </c>
      <c r="C171" s="8"/>
      <c r="D171" s="9" t="str">
        <f t="shared" si="57"/>
        <v>AV Phoenix</v>
      </c>
      <c r="E171" s="2" t="str">
        <f t="shared" ref="E171:E175" si="58">IF(E170="Categorie",IF(LEFT(B169,16)="Jongens Pupil A1","JPA1",IF(LEFT(B169,16)="Jongens Pupil A2","JPA2",IF(LEFT(B169,15)="Jongens Pupil B","JPB",IF(LEFT(B169,15)="Jongens Pupil C","JPC",IF(LEFT(B169,15)="Jongens Pupil D","JPD",IF(LEFT(B169,16)="Meisjes Pupil A1","MPA1",IF(LEFT(B169,16)="Meisjes Pupil A2","MPA2",IF(LEFT(B169,15)="Meisjes Pupil B","MPB",IF(LEFT(B169,15)="Meisjes Pupil C","MPC",IF(LEFT(B169,15)="Meisjes Pupil D","MPD","")))))))))),E170)</f>
        <v>MPA1</v>
      </c>
      <c r="F171" s="2">
        <v>4</v>
      </c>
      <c r="G171" s="14"/>
      <c r="H171" s="2" t="str">
        <f t="shared" ref="H171:H175" si="59">IF(OR(G171="",G171="DNF",G171="DNS",G171="DQ",NOT(ISERROR(FIND("combi",LOWER(C171))))),"",IF(O171="4x60m",IF(INT(59225/IF($D$4="ET",G171,G171+0.24)-1030)&gt;0,INT(59225/IF($D$4="ET",G171,G171+0.24)-1030),0),IF(O171="4x40m",IF(INT(41050/IF($D$4="ET",G171,G171+0.24)-953)&gt;0,INT(41050/IF($D$4="ET",G171,G171+0.24)-953),0),"")))</f>
        <v/>
      </c>
      <c r="I171" s="2"/>
      <c r="O171" s="17" t="str">
        <f t="shared" ref="O171:O175" si="60">IF(B171="#",IF(RIGHT(B170,7)="4 x 60m","4x60m",IF(RIGHT(B170,7)="4 x 40m","4x40m","")),O170)</f>
        <v>4x60m</v>
      </c>
      <c r="P171" s="18">
        <f t="shared" si="56"/>
        <v>169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16" t="str">
        <f t="shared" ref="AC171:AC175" si="61">IF(AND($D$4="HT",G171&lt;&gt;""),IF(OR(RIGHT(TEXT(G171,"#,00"),1)&lt;&gt;"0",LEFT(RIGHT(TEXT(G171,"#,00"),3),1)&lt;&gt;","),"ongeldig",""),"")</f>
        <v/>
      </c>
    </row>
    <row r="172" spans="1:29" x14ac:dyDescent="0.25">
      <c r="B172" s="2">
        <v>3</v>
      </c>
      <c r="C172" s="8"/>
      <c r="D172" s="9" t="str">
        <f t="shared" si="57"/>
        <v>AV Phoenix</v>
      </c>
      <c r="E172" s="2" t="str">
        <f t="shared" si="58"/>
        <v>MPA1</v>
      </c>
      <c r="F172" s="2">
        <v>4</v>
      </c>
      <c r="G172" s="14"/>
      <c r="H172" s="2" t="str">
        <f t="shared" si="59"/>
        <v/>
      </c>
      <c r="I172" s="2"/>
      <c r="O172" s="17" t="str">
        <f t="shared" si="60"/>
        <v>4x60m</v>
      </c>
      <c r="P172" s="18">
        <f t="shared" si="56"/>
        <v>169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16" t="str">
        <f t="shared" si="61"/>
        <v/>
      </c>
    </row>
    <row r="173" spans="1:29" x14ac:dyDescent="0.25">
      <c r="B173" s="2">
        <v>4</v>
      </c>
      <c r="C173" s="8"/>
      <c r="D173" s="9" t="str">
        <f t="shared" si="57"/>
        <v>AV Phoenix</v>
      </c>
      <c r="E173" s="2" t="str">
        <f t="shared" si="58"/>
        <v>MPA1</v>
      </c>
      <c r="F173" s="2">
        <v>4</v>
      </c>
      <c r="G173" s="14"/>
      <c r="H173" s="2" t="str">
        <f t="shared" si="59"/>
        <v/>
      </c>
      <c r="I173" s="2"/>
      <c r="O173" s="17" t="str">
        <f t="shared" si="60"/>
        <v>4x60m</v>
      </c>
      <c r="P173" s="18">
        <f t="shared" si="56"/>
        <v>169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16" t="str">
        <f t="shared" si="61"/>
        <v/>
      </c>
    </row>
    <row r="174" spans="1:29" x14ac:dyDescent="0.25">
      <c r="B174" s="2">
        <v>5</v>
      </c>
      <c r="C174" s="8"/>
      <c r="D174" s="9" t="str">
        <f t="shared" si="57"/>
        <v>AV Phoenix</v>
      </c>
      <c r="E174" s="2" t="str">
        <f t="shared" si="58"/>
        <v>MPA1</v>
      </c>
      <c r="F174" s="2">
        <v>4</v>
      </c>
      <c r="G174" s="14"/>
      <c r="H174" s="2" t="str">
        <f t="shared" si="59"/>
        <v/>
      </c>
      <c r="I174" s="2"/>
      <c r="O174" s="17" t="str">
        <f t="shared" si="60"/>
        <v>4x60m</v>
      </c>
      <c r="P174" s="18">
        <f t="shared" si="56"/>
        <v>169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16" t="str">
        <f t="shared" si="61"/>
        <v/>
      </c>
    </row>
    <row r="175" spans="1:29" x14ac:dyDescent="0.25">
      <c r="B175" s="2">
        <v>6</v>
      </c>
      <c r="C175" s="8"/>
      <c r="D175" s="9" t="str">
        <f t="shared" si="57"/>
        <v>AV Phoenix</v>
      </c>
      <c r="E175" s="2" t="str">
        <f t="shared" si="58"/>
        <v>MPA1</v>
      </c>
      <c r="F175" s="2">
        <v>4</v>
      </c>
      <c r="G175" s="14"/>
      <c r="H175" s="2" t="str">
        <f t="shared" si="59"/>
        <v/>
      </c>
      <c r="I175" s="2"/>
      <c r="O175" s="17" t="str">
        <f t="shared" si="60"/>
        <v>4x60m</v>
      </c>
      <c r="P175" s="18">
        <f t="shared" si="56"/>
        <v>169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16" t="str">
        <f t="shared" si="61"/>
        <v/>
      </c>
    </row>
    <row r="176" spans="1:29" x14ac:dyDescent="0.25">
      <c r="A176" s="2" t="s">
        <v>34</v>
      </c>
      <c r="B176" s="9" t="s">
        <v>46</v>
      </c>
      <c r="C176" s="2"/>
      <c r="D176" s="2"/>
      <c r="F176" s="2"/>
      <c r="H176" s="2"/>
      <c r="I176" s="2"/>
    </row>
    <row r="177" spans="1:29" x14ac:dyDescent="0.25">
      <c r="A177" s="2" t="s">
        <v>62</v>
      </c>
      <c r="B177" s="2" t="s">
        <v>13</v>
      </c>
      <c r="C177" s="2" t="s">
        <v>23</v>
      </c>
      <c r="D177" s="2" t="s">
        <v>24</v>
      </c>
      <c r="E177" s="11" t="s">
        <v>1</v>
      </c>
      <c r="F177" s="12" t="s">
        <v>2</v>
      </c>
      <c r="G177" s="11" t="s">
        <v>31</v>
      </c>
      <c r="H177" s="11" t="s">
        <v>27</v>
      </c>
      <c r="I177" s="5" t="s">
        <v>28</v>
      </c>
      <c r="J177" s="18"/>
      <c r="K177" s="19" t="str">
        <f>CONCATENATE(E177,"p")</f>
        <v>60mp</v>
      </c>
      <c r="L177" s="19" t="str">
        <f>CONCATENATE(F177,"p")</f>
        <v>1000mp</v>
      </c>
      <c r="M177" s="19" t="str">
        <f>CONCATENATE(G177,"p")</f>
        <v>Vortexp</v>
      </c>
      <c r="N177" s="19" t="str">
        <f>CONCATENATE(H177,"p")</f>
        <v>Hoogp</v>
      </c>
      <c r="O177" s="19" t="str">
        <f>CONCATENATE(F177,"t")</f>
        <v>1000mt</v>
      </c>
      <c r="P177" s="18">
        <f>IF(B177="#",ROW(B177),P176)</f>
        <v>177</v>
      </c>
    </row>
    <row r="178" spans="1:29" x14ac:dyDescent="0.25">
      <c r="B178" s="2">
        <f>IF(I178="","",RANK(I178,I$178:I$197))</f>
        <v>2</v>
      </c>
      <c r="C178" s="8" t="s">
        <v>117</v>
      </c>
      <c r="D178" s="9" t="str">
        <f>IF(D$2&lt;&gt;"",D$2,"")</f>
        <v>AV Phoenix</v>
      </c>
      <c r="E178" s="14">
        <v>9.41</v>
      </c>
      <c r="F178" s="15">
        <v>2.9869212962962965E-3</v>
      </c>
      <c r="G178" s="14">
        <v>13.52</v>
      </c>
      <c r="H178" s="14">
        <v>0.95</v>
      </c>
      <c r="I178" s="2">
        <f>IF(SUM(K178:N178)&gt;0,SUM(K178:N178),"")</f>
        <v>1431</v>
      </c>
      <c r="K178" s="17">
        <f>IF(E178="","",IF(OR(E178="NM",E178="DNS",E178="DNF",E178="DQ"),0,IF(INDEX(E$5:E178,1)="60m",IF(INT(15365/IF($D$4="ET",E178,E178+0.24)-1058)&gt;0,INT(15365/IF($D$4="ET",E178,E178+0.24)-1058),0),IF(INDEX(E$5:E178,1)="40m",IF(INT(10834/IF($D$4="ET",E178,E178+0.24)-996)&gt;0,INT(10834/IF($D$4="ET",E178,E178+0.24)-996),0),""))))</f>
        <v>574</v>
      </c>
      <c r="L178" s="17">
        <f>IF(F178="","",IF(OR(F178="NM",F178="DNS",F178="DNF",F178="DQ"),0,IF(INDEX(F$35:F178,1)="1000m",IF(INT(276912/ ((LEFT(O178)*60)+MID(O178,3,2)+(MID(O178,6,2)/IF(VALUE(MID(O178,6,2))&lt;10,IF(VALUE(MID(O178,6,1))=0,100,10),100)))-738.5)&gt;0,INT(276912/ ((LEFT(O178)*60)+MID(O178,3,2)+(MID(O178,6,2)/IF(VALUE(MID(O178,6,2))&lt;10,IF(VALUE(MID(O178,6,1))=0,100,10),100)))-738.5),0),IF(INDEX(F$35:F178,1)="600m",IF(INT(160470.5/ ((LEFT(O178)*60)+MID(O178,3,2)+(MID(O178,6,2)/100))-811.35)&gt;0,INT(160470.5/ ((LEFT(O178)*60)+MID(O178,3,2)+(MID(O178,6,2)/100))-811.35),0),""))))</f>
        <v>334</v>
      </c>
      <c r="M178" s="17">
        <f>IF(G178="","",IF(OR(G178="NM",G178="DNS",G178="DNF",G178="DQ"),0,IF(INDEX(G$35:G178,1)="Kogel",INT((303.73*SQRT(G178))-337.5),IF(INDEX(G$35:G178,1)="Vortex",IF(INT((126*SQRT(G178))-245.5)&gt;0,INT((126*SQRT(G178))-245.5),0),""))))</f>
        <v>217</v>
      </c>
      <c r="N178" s="17">
        <f>IF(H178="","",IF(OR(H178="NM",H178="DNS",H178="DNF",H178="DQ"),0,IF(INDEX(H$35:H178,1)="Hoog",IF(H178&gt;1.35,INT((1977.53*SQRT(H178))-1698.5),INT((H178-0.67)*733.33333+100.7)),IF(INDEX(H$35:H178,1)="Ver",IF(H178&gt;4.41,INT((887.99*SQRT(H178))-1264.5),IF(INT((H178-1.91)*200+100.5)&gt;0,INT((H178-1.91)*200+100.5),0)),""))))</f>
        <v>306</v>
      </c>
      <c r="O178" s="17" t="str">
        <f>TEXT(F178,"[m]:ss,00")</f>
        <v>4:18,07</v>
      </c>
      <c r="P178" s="18">
        <f>IF(B178="#",ROW(B178),P177)</f>
        <v>177</v>
      </c>
      <c r="AC178" s="16" t="str">
        <f t="shared" ref="AC178:AC197" si="62">IF(AND($D$4="HT",E178&lt;&gt;"",F178&lt;&gt;""),IF(AND(OR(E178&lt;&gt;"DNF",F178&lt;&gt;"DNF"),OR(E178&lt;&gt;"DNF",F178&lt;&gt;"DNS"),OR(E178&lt;&gt;"DNF",F178&lt;&gt;"DQ"),OR(E178&lt;&gt;"DNS",F178&lt;&gt;"DNF"),OR(E178&lt;&gt;"DNS",F178&lt;&gt;"DNS"),OR(E178&lt;&gt;"DNS",F178&lt;&gt;"DQ"),OR(E178&lt;&gt;"DQ",F178&lt;&gt;"DNF"),OR(E178&lt;&gt;"DQ",F178&lt;&gt;"DNS"),OR(E178&lt;&gt;"DQ",F178&lt;&gt;"DQ"),OR(E178&lt;&gt;"DNF",OR(RIGHT(TEXT(F178,"[m]:ss,00"),1)&lt;&gt;"0",LEFT(RIGHT(TEXT(F178,"[m]:ss,00"),3),1)&lt;&gt;",")),OR(E178&lt;&gt;"DNS",OR(RIGHT(TEXT(F178,"[m]:ss,00"),1)&lt;&gt;"0",LEFT(RIGHT(TEXT(F178,"[m]:ss,00"),3),1)&lt;&gt;",")),OR(E178&lt;&gt;"DQ",OR(RIGHT(TEXT(F178,"[m]:ss,00"),1)&lt;&gt;"0",LEFT(RIGHT(TEXT(F178,"[m]:ss,00"),3),1)&lt;&gt;",")),OR(OR(RIGHT(TEXT(E178,"#,00"),1)&lt;&gt;"0",LEFT(RIGHT(TEXT(E178,"#,00"),3),1)&lt;&gt;","),OR(RIGHT(TEXT(F178,"[m]:ss,00"),1)&lt;&gt;"0",LEFT(RIGHT(TEXT(F178,"[m]:ss,00"),3),1)&lt;&gt;",")),OR(OR(RIGHT(TEXT(E178,"#,00"),1)&lt;&gt;"0",LEFT(RIGHT(TEXT(E178,"#,00"),3),1)&lt;&gt;","),OR(F178&lt;&gt;"DNF")),OR(OR(RIGHT(TEXT(E178,"#,00"),1)&lt;&gt;"0",LEFT(RIGHT(TEXT(E178,"#,00"),3),1)&lt;&gt;","),OR(F178&lt;&gt;"DNS")),OR(OR(RIGHT(TEXT(E178,"#,00"),1)&lt;&gt;"0",LEFT(RIGHT(TEXT(E178,"#,00"),3),1)&lt;&gt;","),OR(F178&lt;&gt;"DQ"))),"ongeldig",""),"")</f>
        <v/>
      </c>
    </row>
    <row r="179" spans="1:29" x14ac:dyDescent="0.25">
      <c r="B179" s="2">
        <f t="shared" ref="B179:B197" si="63">IF(I179="","",RANK(I179,I$178:I$197))</f>
        <v>1</v>
      </c>
      <c r="C179" s="8" t="s">
        <v>118</v>
      </c>
      <c r="D179" s="9" t="str">
        <f t="shared" ref="D179:D197" si="64">IF(D$2&lt;&gt;"",D$2,"")</f>
        <v>AV Phoenix</v>
      </c>
      <c r="E179" s="14">
        <v>9.84</v>
      </c>
      <c r="F179" s="15">
        <v>2.9987268518518518E-3</v>
      </c>
      <c r="G179" s="14">
        <v>19.649999999999999</v>
      </c>
      <c r="H179" s="14">
        <v>1.05</v>
      </c>
      <c r="I179" s="2">
        <f t="shared" ref="I179:I197" si="65">IF(SUM(K179:N179)&gt;0,SUM(K179:N179),"")</f>
        <v>1525</v>
      </c>
      <c r="K179" s="17">
        <f>IF(E179="","",IF(OR(E179="NM",E179="DNS",E179="DNF",E179="DQ"),0,IF(INDEX(E$5:E179,1)="60m",IF(INT(15365/IF($D$4="ET",E179,E179+0.24)-1058)&gt;0,INT(15365/IF($D$4="ET",E179,E179+0.24)-1058),0),IF(INDEX(E$5:E179,1)="40m",IF(INT(10834/IF($D$4="ET",E179,E179+0.24)-996)&gt;0,INT(10834/IF($D$4="ET",E179,E179+0.24)-996),0),""))))</f>
        <v>503</v>
      </c>
      <c r="L179" s="17">
        <f>IF(F179="","",IF(OR(F179="NM",F179="DNS",F179="DNF",F179="DQ"),0,IF(INDEX(F$35:F179,1)="1000m",IF(INT(276912/ ((LEFT(O179)*60)+MID(O179,3,2)+(MID(O179,6,2)/IF(VALUE(MID(O179,6,2))&lt;10,IF(VALUE(MID(O179,6,1))=0,100,10),100)))-738.5)&gt;0,INT(276912/ ((LEFT(O179)*60)+MID(O179,3,2)+(MID(O179,6,2)/IF(VALUE(MID(O179,6,2))&lt;10,IF(VALUE(MID(O179,6,1))=0,100,10),100)))-738.5),0),IF(INDEX(F$35:F179,1)="600m",IF(INT(160470.5/ ((LEFT(O179)*60)+MID(O179,3,2)+(MID(O179,6,2)/100))-811.35)&gt;0,INT(160470.5/ ((LEFT(O179)*60)+MID(O179,3,2)+(MID(O179,6,2)/100))-811.35),0),""))))</f>
        <v>330</v>
      </c>
      <c r="M179" s="17">
        <f>IF(G179="","",IF(OR(G179="NM",G179="DNS",G179="DNF",G179="DQ"),0,IF(INDEX(G$35:G179,1)="Kogel",INT((303.73*SQRT(G179))-337.5),IF(INDEX(G$35:G179,1)="Vortex",IF(INT((126*SQRT(G179))-245.5)&gt;0,INT((126*SQRT(G179))-245.5),0),""))))</f>
        <v>313</v>
      </c>
      <c r="N179" s="17">
        <f>IF(H179="","",IF(OR(H179="NM",H179="DNS",H179="DNF",H179="DQ"),0,IF(INDEX(H$35:H179,1)="Hoog",IF(H179&gt;1.35,INT((1977.53*SQRT(H179))-1698.5),INT((H179-0.67)*733.33333+100.7)),IF(INDEX(H$35:H179,1)="Ver",IF(H179&gt;4.41,INT((887.99*SQRT(H179))-1264.5),IF(INT((H179-1.91)*200+100.5)&gt;0,INT((H179-1.91)*200+100.5),0)),""))))</f>
        <v>379</v>
      </c>
      <c r="O179" s="17" t="str">
        <f t="shared" ref="O179:O197" si="66">TEXT(F179,"[m]:ss,00")</f>
        <v>4:19,09</v>
      </c>
      <c r="P179" s="18">
        <f t="shared" ref="P179:P205" si="67">IF(B179="#",ROW(B179),P178)</f>
        <v>177</v>
      </c>
      <c r="AC179" s="16" t="str">
        <f t="shared" si="62"/>
        <v/>
      </c>
    </row>
    <row r="180" spans="1:29" x14ac:dyDescent="0.25">
      <c r="B180" s="2">
        <f t="shared" si="63"/>
        <v>5</v>
      </c>
      <c r="C180" s="8" t="s">
        <v>121</v>
      </c>
      <c r="D180" s="9" t="str">
        <f t="shared" si="64"/>
        <v>AV Phoenix</v>
      </c>
      <c r="E180" s="14">
        <v>9.93</v>
      </c>
      <c r="F180" s="15">
        <v>2.9667824074074071E-3</v>
      </c>
      <c r="G180" s="14"/>
      <c r="H180" s="14">
        <v>1.1499999999999999</v>
      </c>
      <c r="I180" s="2">
        <f t="shared" si="65"/>
        <v>1282</v>
      </c>
      <c r="K180" s="17">
        <f>IF(E180="","",IF(OR(E180="NM",E180="DNS",E180="DNF",E180="DQ"),0,IF(INDEX(E$5:E180,1)="60m",IF(INT(15365/IF($D$4="ET",E180,E180+0.24)-1058)&gt;0,INT(15365/IF($D$4="ET",E180,E180+0.24)-1058),0),IF(INDEX(E$5:E180,1)="40m",IF(INT(10834/IF($D$4="ET",E180,E180+0.24)-996)&gt;0,INT(10834/IF($D$4="ET",E180,E180+0.24)-996),0),""))))</f>
        <v>489</v>
      </c>
      <c r="L180" s="17">
        <f>IF(F180="","",IF(OR(F180="NM",F180="DNS",F180="DNF",F180="DQ"),0,IF(INDEX(F$35:F180,1)="1000m",IF(INT(276912/ ((LEFT(O180)*60)+MID(O180,3,2)+(MID(O180,6,2)/IF(VALUE(MID(O180,6,2))&lt;10,IF(VALUE(MID(O180,6,1))=0,100,10),100)))-738.5)&gt;0,INT(276912/ ((LEFT(O180)*60)+MID(O180,3,2)+(MID(O180,6,2)/IF(VALUE(MID(O180,6,2))&lt;10,IF(VALUE(MID(O180,6,1))=0,100,10),100)))-738.5),0),IF(INDEX(F$35:F180,1)="600m",IF(INT(160470.5/ ((LEFT(O180)*60)+MID(O180,3,2)+(MID(O180,6,2)/100))-811.35)&gt;0,INT(160470.5/ ((LEFT(O180)*60)+MID(O180,3,2)+(MID(O180,6,2)/100))-811.35),0),""))))</f>
        <v>341</v>
      </c>
      <c r="M180" s="17" t="str">
        <f>IF(G180="","",IF(OR(G180="NM",G180="DNS",G180="DNF",G180="DQ"),0,IF(INDEX(G$35:G180,1)="Kogel",INT((303.73*SQRT(G180))-337.5),IF(INDEX(G$35:G180,1)="Vortex",IF(INT((126*SQRT(G180))-245.5)&gt;0,INT((126*SQRT(G180))-245.5),0),""))))</f>
        <v/>
      </c>
      <c r="N180" s="17">
        <f>IF(H180="","",IF(OR(H180="NM",H180="DNS",H180="DNF",H180="DQ"),0,IF(INDEX(H$35:H180,1)="Hoog",IF(H180&gt;1.35,INT((1977.53*SQRT(H180))-1698.5),INT((H180-0.67)*733.33333+100.7)),IF(INDEX(H$35:H180,1)="Ver",IF(H180&gt;4.41,INT((887.99*SQRT(H180))-1264.5),IF(INT((H180-1.91)*200+100.5)&gt;0,INT((H180-1.91)*200+100.5),0)),""))))</f>
        <v>452</v>
      </c>
      <c r="O180" s="17" t="str">
        <f t="shared" si="66"/>
        <v>4:16,33</v>
      </c>
      <c r="P180" s="18">
        <f t="shared" si="67"/>
        <v>177</v>
      </c>
      <c r="AC180" s="16" t="str">
        <f t="shared" si="62"/>
        <v/>
      </c>
    </row>
    <row r="181" spans="1:29" x14ac:dyDescent="0.25">
      <c r="B181" s="2">
        <f t="shared" si="63"/>
        <v>6</v>
      </c>
      <c r="C181" s="8" t="s">
        <v>122</v>
      </c>
      <c r="D181" s="9" t="str">
        <f t="shared" si="64"/>
        <v>AV Phoenix</v>
      </c>
      <c r="E181" s="14">
        <v>10.08</v>
      </c>
      <c r="F181" s="15">
        <v>2.8401620370370369E-3</v>
      </c>
      <c r="G181" s="14"/>
      <c r="H181" s="14">
        <v>1</v>
      </c>
      <c r="I181" s="2">
        <f t="shared" si="65"/>
        <v>1197</v>
      </c>
      <c r="K181" s="17">
        <f>IF(E181="","",IF(OR(E181="NM",E181="DNS",E181="DNF",E181="DQ"),0,IF(INDEX(E$5:E181,1)="60m",IF(INT(15365/IF($D$4="ET",E181,E181+0.24)-1058)&gt;0,INT(15365/IF($D$4="ET",E181,E181+0.24)-1058),0),IF(INDEX(E$5:E181,1)="40m",IF(INT(10834/IF($D$4="ET",E181,E181+0.24)-996)&gt;0,INT(10834/IF($D$4="ET",E181,E181+0.24)-996),0),""))))</f>
        <v>466</v>
      </c>
      <c r="L181" s="17">
        <f>IF(F181="","",IF(OR(F181="NM",F181="DNS",F181="DNF",F181="DQ"),0,IF(INDEX(F$35:F181,1)="1000m",IF(INT(276912/ ((LEFT(O181)*60)+MID(O181,3,2)+(MID(O181,6,2)/IF(VALUE(MID(O181,6,2))&lt;10,IF(VALUE(MID(O181,6,1))=0,100,10),100)))-738.5)&gt;0,INT(276912/ ((LEFT(O181)*60)+MID(O181,3,2)+(MID(O181,6,2)/IF(VALUE(MID(O181,6,2))&lt;10,IF(VALUE(MID(O181,6,1))=0,100,10),100)))-738.5),0),IF(INDEX(F$35:F181,1)="600m",IF(INT(160470.5/ ((LEFT(O181)*60)+MID(O181,3,2)+(MID(O181,6,2)/100))-811.35)&gt;0,INT(160470.5/ ((LEFT(O181)*60)+MID(O181,3,2)+(MID(O181,6,2)/100))-811.35),0),""))))</f>
        <v>389</v>
      </c>
      <c r="M181" s="17" t="str">
        <f>IF(G181="","",IF(OR(G181="NM",G181="DNS",G181="DNF",G181="DQ"),0,IF(INDEX(G$35:G181,1)="Kogel",INT((303.73*SQRT(G181))-337.5),IF(INDEX(G$35:G181,1)="Vortex",IF(INT((126*SQRT(G181))-245.5)&gt;0,INT((126*SQRT(G181))-245.5),0),""))))</f>
        <v/>
      </c>
      <c r="N181" s="17">
        <f>IF(H181="","",IF(OR(H181="NM",H181="DNS",H181="DNF",H181="DQ"),0,IF(INDEX(H$35:H181,1)="Hoog",IF(H181&gt;1.35,INT((1977.53*SQRT(H181))-1698.5),INT((H181-0.67)*733.33333+100.7)),IF(INDEX(H$35:H181,1)="Ver",IF(H181&gt;4.41,INT((887.99*SQRT(H181))-1264.5),IF(INT((H181-1.91)*200+100.5)&gt;0,INT((H181-1.91)*200+100.5),0)),""))))</f>
        <v>342</v>
      </c>
      <c r="O181" s="17" t="str">
        <f t="shared" si="66"/>
        <v>4:05,39</v>
      </c>
      <c r="P181" s="18">
        <f t="shared" si="67"/>
        <v>177</v>
      </c>
      <c r="AC181" s="16" t="str">
        <f t="shared" si="62"/>
        <v/>
      </c>
    </row>
    <row r="182" spans="1:29" x14ac:dyDescent="0.25">
      <c r="B182" s="2">
        <f t="shared" si="63"/>
        <v>4</v>
      </c>
      <c r="C182" s="8" t="s">
        <v>123</v>
      </c>
      <c r="D182" s="9" t="str">
        <f t="shared" si="64"/>
        <v>AV Phoenix</v>
      </c>
      <c r="E182" s="14">
        <v>10.18</v>
      </c>
      <c r="F182" s="15">
        <v>3.3346064814814818E-3</v>
      </c>
      <c r="G182" s="14">
        <v>17.79</v>
      </c>
      <c r="H182" s="14">
        <v>1</v>
      </c>
      <c r="I182" s="2">
        <f t="shared" si="65"/>
        <v>1300</v>
      </c>
      <c r="K182" s="17">
        <f>IF(E182="","",IF(OR(E182="NM",E182="DNS",E182="DNF",E182="DQ"),0,IF(INDEX(E$5:E182,1)="60m",IF(INT(15365/IF($D$4="ET",E182,E182+0.24)-1058)&gt;0,INT(15365/IF($D$4="ET",E182,E182+0.24)-1058),0),IF(INDEX(E$5:E182,1)="40m",IF(INT(10834/IF($D$4="ET",E182,E182+0.24)-996)&gt;0,INT(10834/IF($D$4="ET",E182,E182+0.24)-996),0),""))))</f>
        <v>451</v>
      </c>
      <c r="L182" s="17">
        <f>IF(F182="","",IF(OR(F182="NM",F182="DNS",F182="DNF",F182="DQ"),0,IF(INDEX(F$35:F182,1)="1000m",IF(INT(276912/ ((LEFT(O182)*60)+MID(O182,3,2)+(MID(O182,6,2)/IF(VALUE(MID(O182,6,2))&lt;10,IF(VALUE(MID(O182,6,1))=0,100,10),100)))-738.5)&gt;0,INT(276912/ ((LEFT(O182)*60)+MID(O182,3,2)+(MID(O182,6,2)/IF(VALUE(MID(O182,6,2))&lt;10,IF(VALUE(MID(O182,6,1))=0,100,10),100)))-738.5),0),IF(INDEX(F$35:F182,1)="600m",IF(INT(160470.5/ ((LEFT(O182)*60)+MID(O182,3,2)+(MID(O182,6,2)/100))-811.35)&gt;0,INT(160470.5/ ((LEFT(O182)*60)+MID(O182,3,2)+(MID(O182,6,2)/100))-811.35),0),""))))</f>
        <v>222</v>
      </c>
      <c r="M182" s="17">
        <f>IF(G182="","",IF(OR(G182="NM",G182="DNS",G182="DNF",G182="DQ"),0,IF(INDEX(G$35:G182,1)="Kogel",INT((303.73*SQRT(G182))-337.5),IF(INDEX(G$35:G182,1)="Vortex",IF(INT((126*SQRT(G182))-245.5)&gt;0,INT((126*SQRT(G182))-245.5),0),""))))</f>
        <v>285</v>
      </c>
      <c r="N182" s="17">
        <f>IF(H182="","",IF(OR(H182="NM",H182="DNS",H182="DNF",H182="DQ"),0,IF(INDEX(H$35:H182,1)="Hoog",IF(H182&gt;1.35,INT((1977.53*SQRT(H182))-1698.5),INT((H182-0.67)*733.33333+100.7)),IF(INDEX(H$35:H182,1)="Ver",IF(H182&gt;4.41,INT((887.99*SQRT(H182))-1264.5),IF(INT((H182-1.91)*200+100.5)&gt;0,INT((H182-1.91)*200+100.5),0)),""))))</f>
        <v>342</v>
      </c>
      <c r="O182" s="17" t="str">
        <f t="shared" si="66"/>
        <v>4:48,11</v>
      </c>
      <c r="P182" s="18">
        <f t="shared" si="67"/>
        <v>177</v>
      </c>
      <c r="AC182" s="16" t="str">
        <f t="shared" si="62"/>
        <v/>
      </c>
    </row>
    <row r="183" spans="1:29" x14ac:dyDescent="0.25">
      <c r="B183" s="2">
        <f t="shared" si="63"/>
        <v>7</v>
      </c>
      <c r="C183" s="8" t="s">
        <v>124</v>
      </c>
      <c r="D183" s="9" t="str">
        <f t="shared" si="64"/>
        <v>AV Phoenix</v>
      </c>
      <c r="E183" s="14">
        <v>10.35</v>
      </c>
      <c r="F183" s="15">
        <v>3.2732638888888885E-3</v>
      </c>
      <c r="G183" s="14"/>
      <c r="H183" s="14">
        <v>1.1000000000000001</v>
      </c>
      <c r="I183" s="2">
        <f t="shared" si="65"/>
        <v>1082</v>
      </c>
      <c r="K183" s="17">
        <f>IF(E183="","",IF(OR(E183="NM",E183="DNS",E183="DNF",E183="DQ"),0,IF(INDEX(E$5:E183,1)="60m",IF(INT(15365/IF($D$4="ET",E183,E183+0.24)-1058)&gt;0,INT(15365/IF($D$4="ET",E183,E183+0.24)-1058),0),IF(INDEX(E$5:E183,1)="40m",IF(INT(10834/IF($D$4="ET",E183,E183+0.24)-996)&gt;0,INT(10834/IF($D$4="ET",E183,E183+0.24)-996),0),""))))</f>
        <v>426</v>
      </c>
      <c r="L183" s="17">
        <f>IF(F183="","",IF(OR(F183="NM",F183="DNS",F183="DNF",F183="DQ"),0,IF(INDEX(F$35:F183,1)="1000m",IF(INT(276912/ ((LEFT(O183)*60)+MID(O183,3,2)+(MID(O183,6,2)/IF(VALUE(MID(O183,6,2))&lt;10,IF(VALUE(MID(O183,6,1))=0,100,10),100)))-738.5)&gt;0,INT(276912/ ((LEFT(O183)*60)+MID(O183,3,2)+(MID(O183,6,2)/IF(VALUE(MID(O183,6,2))&lt;10,IF(VALUE(MID(O183,6,1))=0,100,10),100)))-738.5),0),IF(INDEX(F$35:F183,1)="600m",IF(INT(160470.5/ ((LEFT(O183)*60)+MID(O183,3,2)+(MID(O183,6,2)/100))-811.35)&gt;0,INT(160470.5/ ((LEFT(O183)*60)+MID(O183,3,2)+(MID(O183,6,2)/100))-811.35),0),""))))</f>
        <v>240</v>
      </c>
      <c r="M183" s="17" t="str">
        <f>IF(G183="","",IF(OR(G183="NM",G183="DNS",G183="DNF",G183="DQ"),0,IF(INDEX(G$35:G183,1)="Kogel",INT((303.73*SQRT(G183))-337.5),IF(INDEX(G$35:G183,1)="Vortex",IF(INT((126*SQRT(G183))-245.5)&gt;0,INT((126*SQRT(G183))-245.5),0),""))))</f>
        <v/>
      </c>
      <c r="N183" s="17">
        <f>IF(H183="","",IF(OR(H183="NM",H183="DNS",H183="DNF",H183="DQ"),0,IF(INDEX(H$35:H183,1)="Hoog",IF(H183&gt;1.35,INT((1977.53*SQRT(H183))-1698.5),INT((H183-0.67)*733.33333+100.7)),IF(INDEX(H$35:H183,1)="Ver",IF(H183&gt;4.41,INT((887.99*SQRT(H183))-1264.5),IF(INT((H183-1.91)*200+100.5)&gt;0,INT((H183-1.91)*200+100.5),0)),""))))</f>
        <v>416</v>
      </c>
      <c r="O183" s="17" t="str">
        <f t="shared" si="66"/>
        <v>4:42,81</v>
      </c>
      <c r="P183" s="18">
        <f t="shared" si="67"/>
        <v>177</v>
      </c>
      <c r="AC183" s="16" t="str">
        <f t="shared" si="62"/>
        <v/>
      </c>
    </row>
    <row r="184" spans="1:29" x14ac:dyDescent="0.25">
      <c r="B184" s="2">
        <f t="shared" si="63"/>
        <v>8</v>
      </c>
      <c r="C184" s="8" t="s">
        <v>126</v>
      </c>
      <c r="D184" s="9" t="str">
        <f t="shared" si="64"/>
        <v>AV Phoenix</v>
      </c>
      <c r="E184" s="14">
        <v>10.76</v>
      </c>
      <c r="F184" s="15">
        <v>3.4832175925925929E-3</v>
      </c>
      <c r="G184" s="14">
        <v>10.49</v>
      </c>
      <c r="H184" s="14">
        <v>0.95</v>
      </c>
      <c r="I184" s="2">
        <f t="shared" si="65"/>
        <v>1018</v>
      </c>
      <c r="K184" s="17">
        <f>IF(E184="","",IF(OR(E184="NM",E184="DNS",E184="DNF",E184="DQ"),0,IF(INDEX(E$5:E184,1)="60m",IF(INT(15365/IF($D$4="ET",E184,E184+0.24)-1058)&gt;0,INT(15365/IF($D$4="ET",E184,E184+0.24)-1058),0),IF(INDEX(E$5:E184,1)="40m",IF(INT(10834/IF($D$4="ET",E184,E184+0.24)-996)&gt;0,INT(10834/IF($D$4="ET",E184,E184+0.24)-996),0),""))))</f>
        <v>369</v>
      </c>
      <c r="L184" s="17">
        <f>IF(F184="","",IF(OR(F184="NM",F184="DNS",F184="DNF",F184="DQ"),0,IF(INDEX(F$35:F184,1)="1000m",IF(INT(276912/ ((LEFT(O184)*60)+MID(O184,3,2)+(MID(O184,6,2)/IF(VALUE(MID(O184,6,2))&lt;10,IF(VALUE(MID(O184,6,1))=0,100,10),100)))-738.5)&gt;0,INT(276912/ ((LEFT(O184)*60)+MID(O184,3,2)+(MID(O184,6,2)/IF(VALUE(MID(O184,6,2))&lt;10,IF(VALUE(MID(O184,6,1))=0,100,10),100)))-738.5),0),IF(INDEX(F$35:F184,1)="600m",IF(INT(160470.5/ ((LEFT(O184)*60)+MID(O184,3,2)+(MID(O184,6,2)/100))-811.35)&gt;0,INT(160470.5/ ((LEFT(O184)*60)+MID(O184,3,2)+(MID(O184,6,2)/100))-811.35),0),""))))</f>
        <v>181</v>
      </c>
      <c r="M184" s="17">
        <f>IF(G184="","",IF(OR(G184="NM",G184="DNS",G184="DNF",G184="DQ"),0,IF(INDEX(G$35:G184,1)="Kogel",INT((303.73*SQRT(G184))-337.5),IF(INDEX(G$35:G184,1)="Vortex",IF(INT((126*SQRT(G184))-245.5)&gt;0,INT((126*SQRT(G184))-245.5),0),""))))</f>
        <v>162</v>
      </c>
      <c r="N184" s="17">
        <f>IF(H184="","",IF(OR(H184="NM",H184="DNS",H184="DNF",H184="DQ"),0,IF(INDEX(H$35:H184,1)="Hoog",IF(H184&gt;1.35,INT((1977.53*SQRT(H184))-1698.5),INT((H184-0.67)*733.33333+100.7)),IF(INDEX(H$35:H184,1)="Ver",IF(H184&gt;4.41,INT((887.99*SQRT(H184))-1264.5),IF(INT((H184-1.91)*200+100.5)&gt;0,INT((H184-1.91)*200+100.5),0)),""))))</f>
        <v>306</v>
      </c>
      <c r="O184" s="17" t="str">
        <f t="shared" si="66"/>
        <v>5:00,95</v>
      </c>
      <c r="P184" s="18">
        <f t="shared" si="67"/>
        <v>177</v>
      </c>
      <c r="AC184" s="16" t="str">
        <f t="shared" si="62"/>
        <v/>
      </c>
    </row>
    <row r="185" spans="1:29" x14ac:dyDescent="0.25">
      <c r="B185" s="2">
        <f t="shared" si="63"/>
        <v>3</v>
      </c>
      <c r="C185" s="8" t="s">
        <v>127</v>
      </c>
      <c r="D185" s="9" t="str">
        <f t="shared" si="64"/>
        <v>AV Phoenix</v>
      </c>
      <c r="E185" s="14">
        <v>10.84</v>
      </c>
      <c r="F185" s="15">
        <v>3.1847222222222225E-3</v>
      </c>
      <c r="G185" s="14">
        <v>23.82</v>
      </c>
      <c r="H185" s="14">
        <v>0.95</v>
      </c>
      <c r="I185" s="2">
        <f t="shared" si="65"/>
        <v>1301</v>
      </c>
      <c r="K185" s="17">
        <f>IF(E185="","",IF(OR(E185="NM",E185="DNS",E185="DNF",E185="DQ"),0,IF(INDEX(E$5:E185,1)="60m",IF(INT(15365/IF($D$4="ET",E185,E185+0.24)-1058)&gt;0,INT(15365/IF($D$4="ET",E185,E185+0.24)-1058),0),IF(INDEX(E$5:E185,1)="40m",IF(INT(10834/IF($D$4="ET",E185,E185+0.24)-996)&gt;0,INT(10834/IF($D$4="ET",E185,E185+0.24)-996),0),""))))</f>
        <v>359</v>
      </c>
      <c r="L185" s="17">
        <f>IF(F185="","",IF(OR(F185="NM",F185="DNS",F185="DNF",F185="DQ"),0,IF(INDEX(F$35:F185,1)="1000m",IF(INT(276912/ ((LEFT(O185)*60)+MID(O185,3,2)+(MID(O185,6,2)/IF(VALUE(MID(O185,6,2))&lt;10,IF(VALUE(MID(O185,6,1))=0,100,10),100)))-738.5)&gt;0,INT(276912/ ((LEFT(O185)*60)+MID(O185,3,2)+(MID(O185,6,2)/IF(VALUE(MID(O185,6,2))&lt;10,IF(VALUE(MID(O185,6,1))=0,100,10),100)))-738.5),0),IF(INDEX(F$35:F185,1)="600m",IF(INT(160470.5/ ((LEFT(O185)*60)+MID(O185,3,2)+(MID(O185,6,2)/100))-811.35)&gt;0,INT(160470.5/ ((LEFT(O185)*60)+MID(O185,3,2)+(MID(O185,6,2)/100))-811.35),0),""))))</f>
        <v>267</v>
      </c>
      <c r="M185" s="17">
        <f>IF(G185="","",IF(OR(G185="NM",G185="DNS",G185="DNF",G185="DQ"),0,IF(INDEX(G$35:G185,1)="Kogel",INT((303.73*SQRT(G185))-337.5),IF(INDEX(G$35:G185,1)="Vortex",IF(INT((126*SQRT(G185))-245.5)&gt;0,INT((126*SQRT(G185))-245.5),0),""))))</f>
        <v>369</v>
      </c>
      <c r="N185" s="17">
        <f>IF(H185="","",IF(OR(H185="NM",H185="DNS",H185="DNF",H185="DQ"),0,IF(INDEX(H$35:H185,1)="Hoog",IF(H185&gt;1.35,INT((1977.53*SQRT(H185))-1698.5),INT((H185-0.67)*733.33333+100.7)),IF(INDEX(H$35:H185,1)="Ver",IF(H185&gt;4.41,INT((887.99*SQRT(H185))-1264.5),IF(INT((H185-1.91)*200+100.5)&gt;0,INT((H185-1.91)*200+100.5),0)),""))))</f>
        <v>306</v>
      </c>
      <c r="O185" s="17" t="str">
        <f t="shared" si="66"/>
        <v>4:35,16</v>
      </c>
      <c r="P185" s="18">
        <f t="shared" si="67"/>
        <v>177</v>
      </c>
      <c r="AC185" s="16" t="str">
        <f t="shared" si="62"/>
        <v/>
      </c>
    </row>
    <row r="186" spans="1:29" x14ac:dyDescent="0.25">
      <c r="B186" s="2">
        <f t="shared" si="63"/>
        <v>10</v>
      </c>
      <c r="C186" s="8" t="s">
        <v>148</v>
      </c>
      <c r="D186" s="9" t="str">
        <f t="shared" si="64"/>
        <v>AV Phoenix</v>
      </c>
      <c r="E186" s="14">
        <v>10.74</v>
      </c>
      <c r="F186" s="15">
        <v>3.2722222222222219E-3</v>
      </c>
      <c r="G186" s="14"/>
      <c r="H186" s="14">
        <v>0.8</v>
      </c>
      <c r="I186" s="2">
        <f t="shared" si="65"/>
        <v>808</v>
      </c>
      <c r="K186" s="17">
        <f>IF(E186="","",IF(OR(E186="NM",E186="DNS",E186="DNF",E186="DQ"),0,IF(INDEX(E$5:E186,1)="60m",IF(INT(15365/IF($D$4="ET",E186,E186+0.24)-1058)&gt;0,INT(15365/IF($D$4="ET",E186,E186+0.24)-1058),0),IF(INDEX(E$5:E186,1)="40m",IF(INT(10834/IF($D$4="ET",E186,E186+0.24)-996)&gt;0,INT(10834/IF($D$4="ET",E186,E186+0.24)-996),0),""))))</f>
        <v>372</v>
      </c>
      <c r="L186" s="17">
        <f>IF(F186="","",IF(OR(F186="NM",F186="DNS",F186="DNF",F186="DQ"),0,IF(INDEX(F$35:F186,1)="1000m",IF(INT(276912/ ((LEFT(O186)*60)+MID(O186,3,2)+(MID(O186,6,2)/IF(VALUE(MID(O186,6,2))&lt;10,IF(VALUE(MID(O186,6,1))=0,100,10),100)))-738.5)&gt;0,INT(276912/ ((LEFT(O186)*60)+MID(O186,3,2)+(MID(O186,6,2)/IF(VALUE(MID(O186,6,2))&lt;10,IF(VALUE(MID(O186,6,1))=0,100,10),100)))-738.5),0),IF(INDEX(F$35:F186,1)="600m",IF(INT(160470.5/ ((LEFT(O186)*60)+MID(O186,3,2)+(MID(O186,6,2)/100))-811.35)&gt;0,INT(160470.5/ ((LEFT(O186)*60)+MID(O186,3,2)+(MID(O186,6,2)/100))-811.35),0),""))))</f>
        <v>240</v>
      </c>
      <c r="M186" s="17" t="str">
        <f>IF(G186="","",IF(OR(G186="NM",G186="DNS",G186="DNF",G186="DQ"),0,IF(INDEX(G$35:G186,1)="Kogel",INT((303.73*SQRT(G186))-337.5),IF(INDEX(G$35:G186,1)="Vortex",IF(INT((126*SQRT(G186))-245.5)&gt;0,INT((126*SQRT(G186))-245.5),0),""))))</f>
        <v/>
      </c>
      <c r="N186" s="17">
        <f>IF(H186="","",IF(OR(H186="NM",H186="DNS",H186="DNF",H186="DQ"),0,IF(INDEX(H$35:H186,1)="Hoog",IF(H186&gt;1.35,INT((1977.53*SQRT(H186))-1698.5),INT((H186-0.67)*733.33333+100.7)),IF(INDEX(H$35:H186,1)="Ver",IF(H186&gt;4.41,INT((887.99*SQRT(H186))-1264.5),IF(INT((H186-1.91)*200+100.5)&gt;0,INT((H186-1.91)*200+100.5),0)),""))))</f>
        <v>196</v>
      </c>
      <c r="O186" s="17" t="str">
        <f t="shared" si="66"/>
        <v>4:42,72</v>
      </c>
      <c r="P186" s="18">
        <f t="shared" si="67"/>
        <v>177</v>
      </c>
      <c r="AC186" s="16" t="str">
        <f t="shared" si="62"/>
        <v/>
      </c>
    </row>
    <row r="187" spans="1:29" x14ac:dyDescent="0.25">
      <c r="B187" s="2">
        <f t="shared" si="63"/>
        <v>9</v>
      </c>
      <c r="C187" s="8" t="s">
        <v>146</v>
      </c>
      <c r="D187" s="9" t="str">
        <f t="shared" si="64"/>
        <v>AV Phoenix</v>
      </c>
      <c r="E187" s="14">
        <v>9.25</v>
      </c>
      <c r="F187" s="15"/>
      <c r="G187" s="14">
        <v>20.46</v>
      </c>
      <c r="H187" s="14"/>
      <c r="I187" s="2">
        <f t="shared" si="65"/>
        <v>927</v>
      </c>
      <c r="K187" s="17">
        <f>IF(E187="","",IF(OR(E187="NM",E187="DNS",E187="DNF",E187="DQ"),0,IF(INDEX(E$5:E187,1)="60m",IF(INT(15365/IF($D$4="ET",E187,E187+0.24)-1058)&gt;0,INT(15365/IF($D$4="ET",E187,E187+0.24)-1058),0),IF(INDEX(E$5:E187,1)="40m",IF(INT(10834/IF($D$4="ET",E187,E187+0.24)-996)&gt;0,INT(10834/IF($D$4="ET",E187,E187+0.24)-996),0),""))))</f>
        <v>603</v>
      </c>
      <c r="L187" s="17" t="str">
        <f>IF(F187="","",IF(OR(F187="NM",F187="DNS",F187="DNF",F187="DQ"),0,IF(INDEX(F$35:F187,1)="1000m",IF(INT(276912/ ((LEFT(O187)*60)+MID(O187,3,2)+(MID(O187,6,2)/IF(VALUE(MID(O187,6,2))&lt;10,IF(VALUE(MID(O187,6,1))=0,100,10),100)))-738.5)&gt;0,INT(276912/ ((LEFT(O187)*60)+MID(O187,3,2)+(MID(O187,6,2)/IF(VALUE(MID(O187,6,2))&lt;10,IF(VALUE(MID(O187,6,1))=0,100,10),100)))-738.5),0),IF(INDEX(F$35:F187,1)="600m",IF(INT(160470.5/ ((LEFT(O187)*60)+MID(O187,3,2)+(MID(O187,6,2)/100))-811.35)&gt;0,INT(160470.5/ ((LEFT(O187)*60)+MID(O187,3,2)+(MID(O187,6,2)/100))-811.35),0),""))))</f>
        <v/>
      </c>
      <c r="M187" s="17">
        <f>IF(G187="","",IF(OR(G187="NM",G187="DNS",G187="DNF",G187="DQ"),0,IF(INDEX(G$35:G187,1)="Kogel",INT((303.73*SQRT(G187))-337.5),IF(INDEX(G$35:G187,1)="Vortex",IF(INT((126*SQRT(G187))-245.5)&gt;0,INT((126*SQRT(G187))-245.5),0),""))))</f>
        <v>324</v>
      </c>
      <c r="N187" s="17" t="str">
        <f>IF(H187="","",IF(OR(H187="NM",H187="DNS",H187="DNF",H187="DQ"),0,IF(INDEX(H$35:H187,1)="Hoog",IF(H187&gt;1.35,INT((1977.53*SQRT(H187))-1698.5),INT((H187-0.67)*733.33333+100.7)),IF(INDEX(H$35:H187,1)="Ver",IF(H187&gt;4.41,INT((887.99*SQRT(H187))-1264.5),IF(INT((H187-1.91)*200+100.5)&gt;0,INT((H187-1.91)*200+100.5),0)),""))))</f>
        <v/>
      </c>
      <c r="O187" s="17" t="str">
        <f t="shared" si="66"/>
        <v>0:00,00</v>
      </c>
      <c r="P187" s="18">
        <f t="shared" si="67"/>
        <v>177</v>
      </c>
      <c r="AC187" s="16" t="str">
        <f t="shared" si="62"/>
        <v/>
      </c>
    </row>
    <row r="188" spans="1:29" x14ac:dyDescent="0.25">
      <c r="B188" s="2" t="str">
        <f t="shared" si="63"/>
        <v/>
      </c>
      <c r="C188" s="8"/>
      <c r="D188" s="9" t="str">
        <f t="shared" si="64"/>
        <v>AV Phoenix</v>
      </c>
      <c r="E188" s="14"/>
      <c r="F188" s="15"/>
      <c r="G188" s="14"/>
      <c r="H188" s="14"/>
      <c r="I188" s="2" t="str">
        <f t="shared" si="65"/>
        <v/>
      </c>
      <c r="K188" s="17" t="str">
        <f>IF(E188="","",IF(OR(E188="NM",E188="DNS",E188="DNF",E188="DQ"),0,IF(INDEX(E$5:E188,1)="60m",IF(INT(15365/IF($D$4="ET",E188,E188+0.24)-1058)&gt;0,INT(15365/IF($D$4="ET",E188,E188+0.24)-1058),0),IF(INDEX(E$5:E188,1)="40m",IF(INT(10834/IF($D$4="ET",E188,E188+0.24)-996)&gt;0,INT(10834/IF($D$4="ET",E188,E188+0.24)-996),0),""))))</f>
        <v/>
      </c>
      <c r="L188" s="17" t="str">
        <f>IF(F188="","",IF(OR(F188="NM",F188="DNS",F188="DNF",F188="DQ"),0,IF(INDEX(F$35:F188,1)="1000m",IF(INT(276912/ ((LEFT(O188)*60)+MID(O188,3,2)+(MID(O188,6,2)/IF(VALUE(MID(O188,6,2))&lt;10,IF(VALUE(MID(O188,6,1))=0,100,10),100)))-738.5)&gt;0,INT(276912/ ((LEFT(O188)*60)+MID(O188,3,2)+(MID(O188,6,2)/IF(VALUE(MID(O188,6,2))&lt;10,IF(VALUE(MID(O188,6,1))=0,100,10),100)))-738.5),0),IF(INDEX(F$35:F188,1)="600m",IF(INT(160470.5/ ((LEFT(O188)*60)+MID(O188,3,2)+(MID(O188,6,2)/100))-811.35)&gt;0,INT(160470.5/ ((LEFT(O188)*60)+MID(O188,3,2)+(MID(O188,6,2)/100))-811.35),0),""))))</f>
        <v/>
      </c>
      <c r="M188" s="17" t="str">
        <f>IF(G188="","",IF(OR(G188="NM",G188="DNS",G188="DNF",G188="DQ"),0,IF(INDEX(G$35:G188,1)="Kogel",INT((303.73*SQRT(G188))-337.5),IF(INDEX(G$35:G188,1)="Vortex",IF(INT((126*SQRT(G188))-245.5)&gt;0,INT((126*SQRT(G188))-245.5),0),""))))</f>
        <v/>
      </c>
      <c r="N188" s="17" t="str">
        <f>IF(H188="","",IF(OR(H188="NM",H188="DNS",H188="DNF",H188="DQ"),0,IF(INDEX(H$35:H188,1)="Hoog",IF(H188&gt;1.35,INT((1977.53*SQRT(H188))-1698.5),INT((H188-0.67)*733.33333+100.7)),IF(INDEX(H$35:H188,1)="Ver",IF(H188&gt;4.41,INT((887.99*SQRT(H188))-1264.5),IF(INT((H188-1.91)*200+100.5)&gt;0,INT((H188-1.91)*200+100.5),0)),""))))</f>
        <v/>
      </c>
      <c r="O188" s="17" t="str">
        <f t="shared" si="66"/>
        <v>0:00,00</v>
      </c>
      <c r="P188" s="18">
        <f t="shared" si="67"/>
        <v>177</v>
      </c>
      <c r="AC188" s="16" t="str">
        <f t="shared" si="62"/>
        <v/>
      </c>
    </row>
    <row r="189" spans="1:29" x14ac:dyDescent="0.25">
      <c r="B189" s="2" t="str">
        <f t="shared" si="63"/>
        <v/>
      </c>
      <c r="C189" s="8"/>
      <c r="D189" s="9" t="str">
        <f t="shared" si="64"/>
        <v>AV Phoenix</v>
      </c>
      <c r="E189" s="14"/>
      <c r="F189" s="15"/>
      <c r="G189" s="14"/>
      <c r="H189" s="14"/>
      <c r="I189" s="2" t="str">
        <f t="shared" si="65"/>
        <v/>
      </c>
      <c r="K189" s="17" t="str">
        <f>IF(E189="","",IF(OR(E189="NM",E189="DNS",E189="DNF",E189="DQ"),0,IF(INDEX(E$5:E189,1)="60m",IF(INT(15365/IF($D$4="ET",E189,E189+0.24)-1058)&gt;0,INT(15365/IF($D$4="ET",E189,E189+0.24)-1058),0),IF(INDEX(E$5:E189,1)="40m",IF(INT(10834/IF($D$4="ET",E189,E189+0.24)-996)&gt;0,INT(10834/IF($D$4="ET",E189,E189+0.24)-996),0),""))))</f>
        <v/>
      </c>
      <c r="L189" s="17" t="str">
        <f>IF(F189="","",IF(OR(F189="NM",F189="DNS",F189="DNF",F189="DQ"),0,IF(INDEX(F$35:F189,1)="1000m",IF(INT(276912/ ((LEFT(O189)*60)+MID(O189,3,2)+(MID(O189,6,2)/IF(VALUE(MID(O189,6,2))&lt;10,IF(VALUE(MID(O189,6,1))=0,100,10),100)))-738.5)&gt;0,INT(276912/ ((LEFT(O189)*60)+MID(O189,3,2)+(MID(O189,6,2)/IF(VALUE(MID(O189,6,2))&lt;10,IF(VALUE(MID(O189,6,1))=0,100,10),100)))-738.5),0),IF(INDEX(F$35:F189,1)="600m",IF(INT(160470.5/ ((LEFT(O189)*60)+MID(O189,3,2)+(MID(O189,6,2)/100))-811.35)&gt;0,INT(160470.5/ ((LEFT(O189)*60)+MID(O189,3,2)+(MID(O189,6,2)/100))-811.35),0),""))))</f>
        <v/>
      </c>
      <c r="M189" s="17" t="str">
        <f>IF(G189="","",IF(OR(G189="NM",G189="DNS",G189="DNF",G189="DQ"),0,IF(INDEX(G$35:G189,1)="Kogel",INT((303.73*SQRT(G189))-337.5),IF(INDEX(G$35:G189,1)="Vortex",IF(INT((126*SQRT(G189))-245.5)&gt;0,INT((126*SQRT(G189))-245.5),0),""))))</f>
        <v/>
      </c>
      <c r="N189" s="17" t="str">
        <f>IF(H189="","",IF(OR(H189="NM",H189="DNS",H189="DNF",H189="DQ"),0,IF(INDEX(H$35:H189,1)="Hoog",IF(H189&gt;1.35,INT((1977.53*SQRT(H189))-1698.5),INT((H189-0.67)*733.33333+100.7)),IF(INDEX(H$35:H189,1)="Ver",IF(H189&gt;4.41,INT((887.99*SQRT(H189))-1264.5),IF(INT((H189-1.91)*200+100.5)&gt;0,INT((H189-1.91)*200+100.5),0)),""))))</f>
        <v/>
      </c>
      <c r="O189" s="17" t="str">
        <f t="shared" si="66"/>
        <v>0:00,00</v>
      </c>
      <c r="P189" s="18">
        <f t="shared" si="67"/>
        <v>177</v>
      </c>
      <c r="AC189" s="16" t="str">
        <f t="shared" si="62"/>
        <v/>
      </c>
    </row>
    <row r="190" spans="1:29" x14ac:dyDescent="0.25">
      <c r="B190" s="2" t="str">
        <f t="shared" si="63"/>
        <v/>
      </c>
      <c r="C190" s="8"/>
      <c r="D190" s="9" t="str">
        <f t="shared" si="64"/>
        <v>AV Phoenix</v>
      </c>
      <c r="E190" s="14"/>
      <c r="F190" s="15"/>
      <c r="G190" s="14"/>
      <c r="H190" s="14"/>
      <c r="I190" s="2" t="str">
        <f t="shared" si="65"/>
        <v/>
      </c>
      <c r="K190" s="17" t="str">
        <f>IF(E190="","",IF(OR(E190="NM",E190="DNS",E190="DNF",E190="DQ"),0,IF(INDEX(E$5:E190,1)="60m",IF(INT(15365/IF($D$4="ET",E190,E190+0.24)-1058)&gt;0,INT(15365/IF($D$4="ET",E190,E190+0.24)-1058),0),IF(INDEX(E$5:E190,1)="40m",IF(INT(10834/IF($D$4="ET",E190,E190+0.24)-996)&gt;0,INT(10834/IF($D$4="ET",E190,E190+0.24)-996),0),""))))</f>
        <v/>
      </c>
      <c r="L190" s="17" t="str">
        <f>IF(F190="","",IF(OR(F190="NM",F190="DNS",F190="DNF",F190="DQ"),0,IF(INDEX(F$35:F190,1)="1000m",IF(INT(276912/ ((LEFT(O190)*60)+MID(O190,3,2)+(MID(O190,6,2)/IF(VALUE(MID(O190,6,2))&lt;10,IF(VALUE(MID(O190,6,1))=0,100,10),100)))-738.5)&gt;0,INT(276912/ ((LEFT(O190)*60)+MID(O190,3,2)+(MID(O190,6,2)/IF(VALUE(MID(O190,6,2))&lt;10,IF(VALUE(MID(O190,6,1))=0,100,10),100)))-738.5),0),IF(INDEX(F$35:F190,1)="600m",IF(INT(160470.5/ ((LEFT(O190)*60)+MID(O190,3,2)+(MID(O190,6,2)/100))-811.35)&gt;0,INT(160470.5/ ((LEFT(O190)*60)+MID(O190,3,2)+(MID(O190,6,2)/100))-811.35),0),""))))</f>
        <v/>
      </c>
      <c r="M190" s="17" t="str">
        <f>IF(G190="","",IF(OR(G190="NM",G190="DNS",G190="DNF",G190="DQ"),0,IF(INDEX(G$35:G190,1)="Kogel",INT((303.73*SQRT(G190))-337.5),IF(INDEX(G$35:G190,1)="Vortex",IF(INT((126*SQRT(G190))-245.5)&gt;0,INT((126*SQRT(G190))-245.5),0),""))))</f>
        <v/>
      </c>
      <c r="N190" s="17" t="str">
        <f>IF(H190="","",IF(OR(H190="NM",H190="DNS",H190="DNF",H190="DQ"),0,IF(INDEX(H$35:H190,1)="Hoog",IF(H190&gt;1.35,INT((1977.53*SQRT(H190))-1698.5),INT((H190-0.67)*733.33333+100.7)),IF(INDEX(H$35:H190,1)="Ver",IF(H190&gt;4.41,INT((887.99*SQRT(H190))-1264.5),IF(INT((H190-1.91)*200+100.5)&gt;0,INT((H190-1.91)*200+100.5),0)),""))))</f>
        <v/>
      </c>
      <c r="O190" s="17" t="str">
        <f t="shared" si="66"/>
        <v>0:00,00</v>
      </c>
      <c r="P190" s="18">
        <f t="shared" si="67"/>
        <v>177</v>
      </c>
      <c r="AC190" s="16" t="str">
        <f t="shared" si="62"/>
        <v/>
      </c>
    </row>
    <row r="191" spans="1:29" x14ac:dyDescent="0.25">
      <c r="B191" s="2" t="str">
        <f t="shared" si="63"/>
        <v/>
      </c>
      <c r="C191" s="8"/>
      <c r="D191" s="9" t="str">
        <f t="shared" si="64"/>
        <v>AV Phoenix</v>
      </c>
      <c r="E191" s="14"/>
      <c r="F191" s="15"/>
      <c r="G191" s="14"/>
      <c r="H191" s="14"/>
      <c r="I191" s="2" t="str">
        <f t="shared" si="65"/>
        <v/>
      </c>
      <c r="K191" s="17" t="str">
        <f>IF(E191="","",IF(OR(E191="NM",E191="DNS",E191="DNF",E191="DQ"),0,IF(INDEX(E$5:E191,1)="60m",IF(INT(15365/IF($D$4="ET",E191,E191+0.24)-1058)&gt;0,INT(15365/IF($D$4="ET",E191,E191+0.24)-1058),0),IF(INDEX(E$5:E191,1)="40m",IF(INT(10834/IF($D$4="ET",E191,E191+0.24)-996)&gt;0,INT(10834/IF($D$4="ET",E191,E191+0.24)-996),0),""))))</f>
        <v/>
      </c>
      <c r="L191" s="17" t="str">
        <f>IF(F191="","",IF(OR(F191="NM",F191="DNS",F191="DNF",F191="DQ"),0,IF(INDEX(F$35:F191,1)="1000m",IF(INT(276912/ ((LEFT(O191)*60)+MID(O191,3,2)+(MID(O191,6,2)/IF(VALUE(MID(O191,6,2))&lt;10,IF(VALUE(MID(O191,6,1))=0,100,10),100)))-738.5)&gt;0,INT(276912/ ((LEFT(O191)*60)+MID(O191,3,2)+(MID(O191,6,2)/IF(VALUE(MID(O191,6,2))&lt;10,IF(VALUE(MID(O191,6,1))=0,100,10),100)))-738.5),0),IF(INDEX(F$35:F191,1)="600m",IF(INT(160470.5/ ((LEFT(O191)*60)+MID(O191,3,2)+(MID(O191,6,2)/100))-811.35)&gt;0,INT(160470.5/ ((LEFT(O191)*60)+MID(O191,3,2)+(MID(O191,6,2)/100))-811.35),0),""))))</f>
        <v/>
      </c>
      <c r="M191" s="17" t="str">
        <f>IF(G191="","",IF(OR(G191="NM",G191="DNS",G191="DNF",G191="DQ"),0,IF(INDEX(G$35:G191,1)="Kogel",INT((303.73*SQRT(G191))-337.5),IF(INDEX(G$35:G191,1)="Vortex",IF(INT((126*SQRT(G191))-245.5)&gt;0,INT((126*SQRT(G191))-245.5),0),""))))</f>
        <v/>
      </c>
      <c r="N191" s="17" t="str">
        <f>IF(H191="","",IF(OR(H191="NM",H191="DNS",H191="DNF",H191="DQ"),0,IF(INDEX(H$35:H191,1)="Hoog",IF(H191&gt;1.35,INT((1977.53*SQRT(H191))-1698.5),INT((H191-0.67)*733.33333+100.7)),IF(INDEX(H$35:H191,1)="Ver",IF(H191&gt;4.41,INT((887.99*SQRT(H191))-1264.5),IF(INT((H191-1.91)*200+100.5)&gt;0,INT((H191-1.91)*200+100.5),0)),""))))</f>
        <v/>
      </c>
      <c r="O191" s="17" t="str">
        <f t="shared" si="66"/>
        <v>0:00,00</v>
      </c>
      <c r="P191" s="18">
        <f t="shared" si="67"/>
        <v>177</v>
      </c>
      <c r="AC191" s="16" t="str">
        <f t="shared" si="62"/>
        <v/>
      </c>
    </row>
    <row r="192" spans="1:29" x14ac:dyDescent="0.25">
      <c r="B192" s="2" t="str">
        <f t="shared" si="63"/>
        <v/>
      </c>
      <c r="C192" s="8"/>
      <c r="D192" s="9" t="str">
        <f t="shared" si="64"/>
        <v>AV Phoenix</v>
      </c>
      <c r="E192" s="14"/>
      <c r="F192" s="15"/>
      <c r="G192" s="14"/>
      <c r="H192" s="14"/>
      <c r="I192" s="2" t="str">
        <f t="shared" si="65"/>
        <v/>
      </c>
      <c r="K192" s="17" t="str">
        <f>IF(E192="","",IF(OR(E192="NM",E192="DNS",E192="DNF",E192="DQ"),0,IF(INDEX(E$5:E192,1)="60m",IF(INT(15365/IF($D$4="ET",E192,E192+0.24)-1058)&gt;0,INT(15365/IF($D$4="ET",E192,E192+0.24)-1058),0),IF(INDEX(E$5:E192,1)="40m",IF(INT(10834/IF($D$4="ET",E192,E192+0.24)-996)&gt;0,INT(10834/IF($D$4="ET",E192,E192+0.24)-996),0),""))))</f>
        <v/>
      </c>
      <c r="L192" s="17" t="str">
        <f>IF(F192="","",IF(OR(F192="NM",F192="DNS",F192="DNF",F192="DQ"),0,IF(INDEX(F$35:F192,1)="1000m",IF(INT(276912/ ((LEFT(O192)*60)+MID(O192,3,2)+(MID(O192,6,2)/IF(VALUE(MID(O192,6,2))&lt;10,IF(VALUE(MID(O192,6,1))=0,100,10),100)))-738.5)&gt;0,INT(276912/ ((LEFT(O192)*60)+MID(O192,3,2)+(MID(O192,6,2)/IF(VALUE(MID(O192,6,2))&lt;10,IF(VALUE(MID(O192,6,1))=0,100,10),100)))-738.5),0),IF(INDEX(F$35:F192,1)="600m",IF(INT(160470.5/ ((LEFT(O192)*60)+MID(O192,3,2)+(MID(O192,6,2)/100))-811.35)&gt;0,INT(160470.5/ ((LEFT(O192)*60)+MID(O192,3,2)+(MID(O192,6,2)/100))-811.35),0),""))))</f>
        <v/>
      </c>
      <c r="M192" s="17" t="str">
        <f>IF(G192="","",IF(OR(G192="NM",G192="DNS",G192="DNF",G192="DQ"),0,IF(INDEX(G$35:G192,1)="Kogel",INT((303.73*SQRT(G192))-337.5),IF(INDEX(G$35:G192,1)="Vortex",IF(INT((126*SQRT(G192))-245.5)&gt;0,INT((126*SQRT(G192))-245.5),0),""))))</f>
        <v/>
      </c>
      <c r="N192" s="17" t="str">
        <f>IF(H192="","",IF(OR(H192="NM",H192="DNS",H192="DNF",H192="DQ"),0,IF(INDEX(H$35:H192,1)="Hoog",IF(H192&gt;1.35,INT((1977.53*SQRT(H192))-1698.5),INT((H192-0.67)*733.33333+100.7)),IF(INDEX(H$35:H192,1)="Ver",IF(H192&gt;4.41,INT((887.99*SQRT(H192))-1264.5),IF(INT((H192-1.91)*200+100.5)&gt;0,INT((H192-1.91)*200+100.5),0)),""))))</f>
        <v/>
      </c>
      <c r="O192" s="17" t="str">
        <f t="shared" si="66"/>
        <v>0:00,00</v>
      </c>
      <c r="P192" s="18">
        <f t="shared" si="67"/>
        <v>177</v>
      </c>
      <c r="AC192" s="16" t="str">
        <f t="shared" si="62"/>
        <v/>
      </c>
    </row>
    <row r="193" spans="1:29" x14ac:dyDescent="0.25">
      <c r="B193" s="2" t="str">
        <f t="shared" si="63"/>
        <v/>
      </c>
      <c r="C193" s="8"/>
      <c r="D193" s="9" t="str">
        <f t="shared" si="64"/>
        <v>AV Phoenix</v>
      </c>
      <c r="E193" s="14"/>
      <c r="F193" s="15"/>
      <c r="G193" s="14"/>
      <c r="H193" s="14"/>
      <c r="I193" s="2" t="str">
        <f t="shared" si="65"/>
        <v/>
      </c>
      <c r="K193" s="17" t="str">
        <f>IF(E193="","",IF(OR(E193="NM",E193="DNS",E193="DNF",E193="DQ"),0,IF(INDEX(E$5:E193,1)="60m",IF(INT(15365/IF($D$4="ET",E193,E193+0.24)-1058)&gt;0,INT(15365/IF($D$4="ET",E193,E193+0.24)-1058),0),IF(INDEX(E$5:E193,1)="40m",IF(INT(10834/IF($D$4="ET",E193,E193+0.24)-996)&gt;0,INT(10834/IF($D$4="ET",E193,E193+0.24)-996),0),""))))</f>
        <v/>
      </c>
      <c r="L193" s="17" t="str">
        <f>IF(F193="","",IF(OR(F193="NM",F193="DNS",F193="DNF",F193="DQ"),0,IF(INDEX(F$35:F193,1)="1000m",IF(INT(276912/ ((LEFT(O193)*60)+MID(O193,3,2)+(MID(O193,6,2)/IF(VALUE(MID(O193,6,2))&lt;10,IF(VALUE(MID(O193,6,1))=0,100,10),100)))-738.5)&gt;0,INT(276912/ ((LEFT(O193)*60)+MID(O193,3,2)+(MID(O193,6,2)/IF(VALUE(MID(O193,6,2))&lt;10,IF(VALUE(MID(O193,6,1))=0,100,10),100)))-738.5),0),IF(INDEX(F$35:F193,1)="600m",IF(INT(160470.5/ ((LEFT(O193)*60)+MID(O193,3,2)+(MID(O193,6,2)/100))-811.35)&gt;0,INT(160470.5/ ((LEFT(O193)*60)+MID(O193,3,2)+(MID(O193,6,2)/100))-811.35),0),""))))</f>
        <v/>
      </c>
      <c r="M193" s="17" t="str">
        <f>IF(G193="","",IF(OR(G193="NM",G193="DNS",G193="DNF",G193="DQ"),0,IF(INDEX(G$35:G193,1)="Kogel",INT((303.73*SQRT(G193))-337.5),IF(INDEX(G$35:G193,1)="Vortex",IF(INT((126*SQRT(G193))-245.5)&gt;0,INT((126*SQRT(G193))-245.5),0),""))))</f>
        <v/>
      </c>
      <c r="N193" s="17" t="str">
        <f>IF(H193="","",IF(OR(H193="NM",H193="DNS",H193="DNF",H193="DQ"),0,IF(INDEX(H$35:H193,1)="Hoog",IF(H193&gt;1.35,INT((1977.53*SQRT(H193))-1698.5),INT((H193-0.67)*733.33333+100.7)),IF(INDEX(H$35:H193,1)="Ver",IF(H193&gt;4.41,INT((887.99*SQRT(H193))-1264.5),IF(INT((H193-1.91)*200+100.5)&gt;0,INT((H193-1.91)*200+100.5),0)),""))))</f>
        <v/>
      </c>
      <c r="O193" s="17" t="str">
        <f t="shared" si="66"/>
        <v>0:00,00</v>
      </c>
      <c r="P193" s="18">
        <f t="shared" si="67"/>
        <v>177</v>
      </c>
      <c r="AC193" s="16" t="str">
        <f t="shared" si="62"/>
        <v/>
      </c>
    </row>
    <row r="194" spans="1:29" x14ac:dyDescent="0.25">
      <c r="B194" s="2" t="str">
        <f t="shared" si="63"/>
        <v/>
      </c>
      <c r="C194" s="8"/>
      <c r="D194" s="9" t="str">
        <f t="shared" si="64"/>
        <v>AV Phoenix</v>
      </c>
      <c r="E194" s="14"/>
      <c r="F194" s="15"/>
      <c r="G194" s="14"/>
      <c r="H194" s="14"/>
      <c r="I194" s="2" t="str">
        <f t="shared" si="65"/>
        <v/>
      </c>
      <c r="K194" s="17" t="str">
        <f>IF(E194="","",IF(OR(E194="NM",E194="DNS",E194="DNF",E194="DQ"),0,IF(INDEX(E$5:E194,1)="60m",IF(INT(15365/IF($D$4="ET",E194,E194+0.24)-1058)&gt;0,INT(15365/IF($D$4="ET",E194,E194+0.24)-1058),0),IF(INDEX(E$5:E194,1)="40m",IF(INT(10834/IF($D$4="ET",E194,E194+0.24)-996)&gt;0,INT(10834/IF($D$4="ET",E194,E194+0.24)-996),0),""))))</f>
        <v/>
      </c>
      <c r="L194" s="17" t="str">
        <f>IF(F194="","",IF(OR(F194="NM",F194="DNS",F194="DNF",F194="DQ"),0,IF(INDEX(F$35:F194,1)="1000m",IF(INT(276912/ ((LEFT(O194)*60)+MID(O194,3,2)+(MID(O194,6,2)/IF(VALUE(MID(O194,6,2))&lt;10,IF(VALUE(MID(O194,6,1))=0,100,10),100)))-738.5)&gt;0,INT(276912/ ((LEFT(O194)*60)+MID(O194,3,2)+(MID(O194,6,2)/IF(VALUE(MID(O194,6,2))&lt;10,IF(VALUE(MID(O194,6,1))=0,100,10),100)))-738.5),0),IF(INDEX(F$35:F194,1)="600m",IF(INT(160470.5/ ((LEFT(O194)*60)+MID(O194,3,2)+(MID(O194,6,2)/100))-811.35)&gt;0,INT(160470.5/ ((LEFT(O194)*60)+MID(O194,3,2)+(MID(O194,6,2)/100))-811.35),0),""))))</f>
        <v/>
      </c>
      <c r="M194" s="17" t="str">
        <f>IF(G194="","",IF(OR(G194="NM",G194="DNS",G194="DNF",G194="DQ"),0,IF(INDEX(G$35:G194,1)="Kogel",INT((303.73*SQRT(G194))-337.5),IF(INDEX(G$35:G194,1)="Vortex",IF(INT((126*SQRT(G194))-245.5)&gt;0,INT((126*SQRT(G194))-245.5),0),""))))</f>
        <v/>
      </c>
      <c r="N194" s="17" t="str">
        <f>IF(H194="","",IF(OR(H194="NM",H194="DNS",H194="DNF",H194="DQ"),0,IF(INDEX(H$35:H194,1)="Hoog",IF(H194&gt;1.35,INT((1977.53*SQRT(H194))-1698.5),INT((H194-0.67)*733.33333+100.7)),IF(INDEX(H$35:H194,1)="Ver",IF(H194&gt;4.41,INT((887.99*SQRT(H194))-1264.5),IF(INT((H194-1.91)*200+100.5)&gt;0,INT((H194-1.91)*200+100.5),0)),""))))</f>
        <v/>
      </c>
      <c r="O194" s="17" t="str">
        <f t="shared" si="66"/>
        <v>0:00,00</v>
      </c>
      <c r="P194" s="18">
        <f t="shared" si="67"/>
        <v>177</v>
      </c>
      <c r="AC194" s="16" t="str">
        <f t="shared" si="62"/>
        <v/>
      </c>
    </row>
    <row r="195" spans="1:29" x14ac:dyDescent="0.25">
      <c r="B195" s="2" t="str">
        <f t="shared" si="63"/>
        <v/>
      </c>
      <c r="C195" s="8"/>
      <c r="D195" s="9" t="str">
        <f t="shared" si="64"/>
        <v>AV Phoenix</v>
      </c>
      <c r="E195" s="14"/>
      <c r="F195" s="15"/>
      <c r="G195" s="14"/>
      <c r="H195" s="14"/>
      <c r="I195" s="2" t="str">
        <f t="shared" si="65"/>
        <v/>
      </c>
      <c r="K195" s="17" t="str">
        <f>IF(E195="","",IF(OR(E195="NM",E195="DNS",E195="DNF",E195="DQ"),0,IF(INDEX(E$5:E195,1)="60m",IF(INT(15365/IF($D$4="ET",E195,E195+0.24)-1058)&gt;0,INT(15365/IF($D$4="ET",E195,E195+0.24)-1058),0),IF(INDEX(E$5:E195,1)="40m",IF(INT(10834/IF($D$4="ET",E195,E195+0.24)-996)&gt;0,INT(10834/IF($D$4="ET",E195,E195+0.24)-996),0),""))))</f>
        <v/>
      </c>
      <c r="L195" s="17" t="str">
        <f>IF(F195="","",IF(OR(F195="NM",F195="DNS",F195="DNF",F195="DQ"),0,IF(INDEX(F$35:F195,1)="1000m",IF(INT(276912/ ((LEFT(O195)*60)+MID(O195,3,2)+(MID(O195,6,2)/IF(VALUE(MID(O195,6,2))&lt;10,IF(VALUE(MID(O195,6,1))=0,100,10),100)))-738.5)&gt;0,INT(276912/ ((LEFT(O195)*60)+MID(O195,3,2)+(MID(O195,6,2)/IF(VALUE(MID(O195,6,2))&lt;10,IF(VALUE(MID(O195,6,1))=0,100,10),100)))-738.5),0),IF(INDEX(F$35:F195,1)="600m",IF(INT(160470.5/ ((LEFT(O195)*60)+MID(O195,3,2)+(MID(O195,6,2)/100))-811.35)&gt;0,INT(160470.5/ ((LEFT(O195)*60)+MID(O195,3,2)+(MID(O195,6,2)/100))-811.35),0),""))))</f>
        <v/>
      </c>
      <c r="M195" s="17" t="str">
        <f>IF(G195="","",IF(OR(G195="NM",G195="DNS",G195="DNF",G195="DQ"),0,IF(INDEX(G$35:G195,1)="Kogel",INT((303.73*SQRT(G195))-337.5),IF(INDEX(G$35:G195,1)="Vortex",IF(INT((126*SQRT(G195))-245.5)&gt;0,INT((126*SQRT(G195))-245.5),0),""))))</f>
        <v/>
      </c>
      <c r="N195" s="17" t="str">
        <f>IF(H195="","",IF(OR(H195="NM",H195="DNS",H195="DNF",H195="DQ"),0,IF(INDEX(H$35:H195,1)="Hoog",IF(H195&gt;1.35,INT((1977.53*SQRT(H195))-1698.5),INT((H195-0.67)*733.33333+100.7)),IF(INDEX(H$35:H195,1)="Ver",IF(H195&gt;4.41,INT((887.99*SQRT(H195))-1264.5),IF(INT((H195-1.91)*200+100.5)&gt;0,INT((H195-1.91)*200+100.5),0)),""))))</f>
        <v/>
      </c>
      <c r="O195" s="17" t="str">
        <f t="shared" si="66"/>
        <v>0:00,00</v>
      </c>
      <c r="P195" s="18">
        <f t="shared" si="67"/>
        <v>177</v>
      </c>
      <c r="AC195" s="16" t="str">
        <f t="shared" si="62"/>
        <v/>
      </c>
    </row>
    <row r="196" spans="1:29" x14ac:dyDescent="0.25">
      <c r="B196" s="2" t="str">
        <f t="shared" si="63"/>
        <v/>
      </c>
      <c r="C196" s="8"/>
      <c r="D196" s="9" t="str">
        <f t="shared" si="64"/>
        <v>AV Phoenix</v>
      </c>
      <c r="E196" s="14"/>
      <c r="F196" s="15"/>
      <c r="G196" s="14"/>
      <c r="H196" s="14"/>
      <c r="I196" s="2" t="str">
        <f t="shared" si="65"/>
        <v/>
      </c>
      <c r="K196" s="17" t="str">
        <f>IF(E196="","",IF(OR(E196="NM",E196="DNS",E196="DNF",E196="DQ"),0,IF(INDEX(E$5:E196,1)="60m",IF(INT(15365/IF($D$4="ET",E196,E196+0.24)-1058)&gt;0,INT(15365/IF($D$4="ET",E196,E196+0.24)-1058),0),IF(INDEX(E$5:E196,1)="40m",IF(INT(10834/IF($D$4="ET",E196,E196+0.24)-996)&gt;0,INT(10834/IF($D$4="ET",E196,E196+0.24)-996),0),""))))</f>
        <v/>
      </c>
      <c r="L196" s="17" t="str">
        <f>IF(F196="","",IF(OR(F196="NM",F196="DNS",F196="DNF",F196="DQ"),0,IF(INDEX(F$35:F196,1)="1000m",IF(INT(276912/ ((LEFT(O196)*60)+MID(O196,3,2)+(MID(O196,6,2)/IF(VALUE(MID(O196,6,2))&lt;10,IF(VALUE(MID(O196,6,1))=0,100,10),100)))-738.5)&gt;0,INT(276912/ ((LEFT(O196)*60)+MID(O196,3,2)+(MID(O196,6,2)/IF(VALUE(MID(O196,6,2))&lt;10,IF(VALUE(MID(O196,6,1))=0,100,10),100)))-738.5),0),IF(INDEX(F$35:F196,1)="600m",IF(INT(160470.5/ ((LEFT(O196)*60)+MID(O196,3,2)+(MID(O196,6,2)/100))-811.35)&gt;0,INT(160470.5/ ((LEFT(O196)*60)+MID(O196,3,2)+(MID(O196,6,2)/100))-811.35),0),""))))</f>
        <v/>
      </c>
      <c r="M196" s="17" t="str">
        <f>IF(G196="","",IF(OR(G196="NM",G196="DNS",G196="DNF",G196="DQ"),0,IF(INDEX(G$35:G196,1)="Kogel",INT((303.73*SQRT(G196))-337.5),IF(INDEX(G$35:G196,1)="Vortex",IF(INT((126*SQRT(G196))-245.5)&gt;0,INT((126*SQRT(G196))-245.5),0),""))))</f>
        <v/>
      </c>
      <c r="N196" s="17" t="str">
        <f>IF(H196="","",IF(OR(H196="NM",H196="DNS",H196="DNF",H196="DQ"),0,IF(INDEX(H$35:H196,1)="Hoog",IF(H196&gt;1.35,INT((1977.53*SQRT(H196))-1698.5),INT((H196-0.67)*733.33333+100.7)),IF(INDEX(H$35:H196,1)="Ver",IF(H196&gt;4.41,INT((887.99*SQRT(H196))-1264.5),IF(INT((H196-1.91)*200+100.5)&gt;0,INT((H196-1.91)*200+100.5),0)),""))))</f>
        <v/>
      </c>
      <c r="O196" s="17" t="str">
        <f t="shared" si="66"/>
        <v>0:00,00</v>
      </c>
      <c r="P196" s="18">
        <f t="shared" si="67"/>
        <v>177</v>
      </c>
      <c r="AC196" s="16" t="str">
        <f t="shared" si="62"/>
        <v/>
      </c>
    </row>
    <row r="197" spans="1:29" x14ac:dyDescent="0.25">
      <c r="B197" s="2" t="str">
        <f t="shared" si="63"/>
        <v/>
      </c>
      <c r="C197" s="8"/>
      <c r="D197" s="9" t="str">
        <f t="shared" si="64"/>
        <v>AV Phoenix</v>
      </c>
      <c r="E197" s="14"/>
      <c r="F197" s="15"/>
      <c r="G197" s="14"/>
      <c r="H197" s="14"/>
      <c r="I197" s="2" t="str">
        <f t="shared" si="65"/>
        <v/>
      </c>
      <c r="K197" s="17" t="str">
        <f>IF(E197="","",IF(OR(E197="NM",E197="DNS",E197="DNF",E197="DQ"),0,IF(INDEX(E$5:E197,1)="60m",IF(INT(15365/IF($D$4="ET",E197,E197+0.24)-1058)&gt;0,INT(15365/IF($D$4="ET",E197,E197+0.24)-1058),0),IF(INDEX(E$5:E197,1)="40m",IF(INT(10834/IF($D$4="ET",E197,E197+0.24)-996)&gt;0,INT(10834/IF($D$4="ET",E197,E197+0.24)-996),0),""))))</f>
        <v/>
      </c>
      <c r="L197" s="17" t="str">
        <f>IF(F197="","",IF(OR(F197="NM",F197="DNS",F197="DNF",F197="DQ"),0,IF(INDEX(F$35:F197,1)="1000m",IF(INT(276912/ ((LEFT(O197)*60)+MID(O197,3,2)+(MID(O197,6,2)/IF(VALUE(MID(O197,6,2))&lt;10,IF(VALUE(MID(O197,6,1))=0,100,10),100)))-738.5)&gt;0,INT(276912/ ((LEFT(O197)*60)+MID(O197,3,2)+(MID(O197,6,2)/IF(VALUE(MID(O197,6,2))&lt;10,IF(VALUE(MID(O197,6,1))=0,100,10),100)))-738.5),0),IF(INDEX(F$35:F197,1)="600m",IF(INT(160470.5/ ((LEFT(O197)*60)+MID(O197,3,2)+(MID(O197,6,2)/100))-811.35)&gt;0,INT(160470.5/ ((LEFT(O197)*60)+MID(O197,3,2)+(MID(O197,6,2)/100))-811.35),0),""))))</f>
        <v/>
      </c>
      <c r="M197" s="17" t="str">
        <f>IF(G197="","",IF(OR(G197="NM",G197="DNS",G197="DNF",G197="DQ"),0,IF(INDEX(G$35:G197,1)="Kogel",INT((303.73*SQRT(G197))-337.5),IF(INDEX(G$35:G197,1)="Vortex",IF(INT((126*SQRT(G197))-245.5)&gt;0,INT((126*SQRT(G197))-245.5),0),""))))</f>
        <v/>
      </c>
      <c r="N197" s="17" t="str">
        <f>IF(H197="","",IF(OR(H197="NM",H197="DNS",H197="DNF",H197="DQ"),0,IF(INDEX(H$35:H197,1)="Hoog",IF(H197&gt;1.35,INT((1977.53*SQRT(H197))-1698.5),INT((H197-0.67)*733.33333+100.7)),IF(INDEX(H$35:H197,1)="Ver",IF(H197&gt;4.41,INT((887.99*SQRT(H197))-1264.5),IF(INT((H197-1.91)*200+100.5)&gt;0,INT((H197-1.91)*200+100.5),0)),""))))</f>
        <v/>
      </c>
      <c r="O197" s="17" t="str">
        <f t="shared" si="66"/>
        <v>0:00,00</v>
      </c>
      <c r="P197" s="18">
        <f t="shared" si="67"/>
        <v>177</v>
      </c>
      <c r="AC197" s="16" t="str">
        <f t="shared" si="62"/>
        <v/>
      </c>
    </row>
    <row r="198" spans="1:29" x14ac:dyDescent="0.25">
      <c r="A198" s="2" t="s">
        <v>34</v>
      </c>
      <c r="B198" s="9" t="s">
        <v>47</v>
      </c>
      <c r="C198" s="2"/>
      <c r="D198" s="2"/>
      <c r="E198" s="2" t="s">
        <v>73</v>
      </c>
      <c r="F198" s="2"/>
      <c r="H198" s="2"/>
      <c r="I198" s="2"/>
      <c r="P198" s="18">
        <f t="shared" si="67"/>
        <v>177</v>
      </c>
    </row>
    <row r="199" spans="1:29" x14ac:dyDescent="0.25">
      <c r="A199" s="2" t="s">
        <v>63</v>
      </c>
      <c r="B199" s="2" t="s">
        <v>13</v>
      </c>
      <c r="C199" s="2" t="s">
        <v>33</v>
      </c>
      <c r="D199" s="2" t="s">
        <v>24</v>
      </c>
      <c r="E199" s="2" t="s">
        <v>34</v>
      </c>
      <c r="F199" s="2" t="s">
        <v>35</v>
      </c>
      <c r="G199" s="1" t="s">
        <v>36</v>
      </c>
      <c r="H199" s="2" t="s">
        <v>37</v>
      </c>
      <c r="I199" s="2"/>
      <c r="O199" s="17" t="str">
        <f>IF(B199="#",IF(RIGHT(B198,7)="4 x 60m","4x60m",IF(RIGHT(B198,7)="4 x 40m","4x40m","")),O198)</f>
        <v>4x60m</v>
      </c>
      <c r="P199" s="18">
        <f t="shared" si="67"/>
        <v>199</v>
      </c>
    </row>
    <row r="200" spans="1:29" x14ac:dyDescent="0.25">
      <c r="B200" s="2">
        <v>1</v>
      </c>
      <c r="C200" s="8"/>
      <c r="D200" s="9" t="str">
        <f t="shared" ref="D200:D205" si="68">IF(D$2&lt;&gt;"",D$2,"")</f>
        <v>AV Phoenix</v>
      </c>
      <c r="E200" s="2" t="str">
        <f>IF(E199="Categorie",IF(LEFT(B198,16)="Jongens Pupil A1","JPA1",IF(LEFT(B198,16)="Jongens Pupil A2","JPA2",IF(LEFT(B198,15)="Jongens Pupil B","JPB",IF(LEFT(B198,15)="Jongens Pupil C","JPC",IF(LEFT(B198,15)="Jongens Pupil D","JPD",IF(LEFT(B198,16)="Meisjes Pupil A1","MPA1",IF(LEFT(B198,16)="Meisjes Pupil A2","MPA2",IF(LEFT(B198,15)="Meisjes Pupil B","MPB",IF(LEFT(B198,15)="Meisjes Pupil C","MPC",IF(LEFT(B198,15)="Meisjes Pupil D","MPD","")))))))))),E199)</f>
        <v>MPA2</v>
      </c>
      <c r="F200" s="2">
        <v>4</v>
      </c>
      <c r="G200" s="14"/>
      <c r="H200" s="2" t="str">
        <f>IF(OR(G200="",G200="DNF",G200="DNS",G200="DQ",NOT(ISERROR(FIND("combi",LOWER(C200))))),"",IF(O200="4x60m",IF(INT(59225/IF($D$4="ET",G200,G200+0.24)-1030)&gt;0,INT(59225/IF($D$4="ET",G200,G200+0.24)-1030),0),IF(O200="4x40m",IF(INT(41050/IF($D$4="ET",G200,G200+0.24)-953)&gt;0,INT(41050/IF($D$4="ET",G200,G200+0.24)-953),0),"")))</f>
        <v/>
      </c>
      <c r="I200" s="2"/>
      <c r="O200" s="17" t="str">
        <f>IF(B200="#",IF(RIGHT(B199,7)="4 x 60m","4x60m",IF(RIGHT(B199,7)="4 x 40m","4x40m","")),O199)</f>
        <v>4x60m</v>
      </c>
      <c r="P200" s="18">
        <f t="shared" si="67"/>
        <v>199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16" t="str">
        <f>IF(AND($D$4="HT",G200&lt;&gt;""),IF(AND(OR(G200&lt;&gt;"DNF"),OR(G200&lt;&gt;"DNS"),OR(G200&lt;&gt;"DQ"),OR(RIGHT(TEXT(G200,"#,00"),1)&lt;&gt;"0",LEFT(RIGHT(TEXT(G200,"#,00"),3),1)&lt;&gt;",")),"ongeldig",""),"")</f>
        <v/>
      </c>
    </row>
    <row r="201" spans="1:29" x14ac:dyDescent="0.25">
      <c r="B201" s="2">
        <v>2</v>
      </c>
      <c r="C201" s="8"/>
      <c r="D201" s="9" t="str">
        <f t="shared" si="68"/>
        <v>AV Phoenix</v>
      </c>
      <c r="E201" s="2" t="str">
        <f t="shared" ref="E201:E205" si="69">IF(E200="Categorie",IF(LEFT(B199,16)="Jongens Pupil A1","JPA1",IF(LEFT(B199,16)="Jongens Pupil A2","JPA2",IF(LEFT(B199,15)="Jongens Pupil B","JPB",IF(LEFT(B199,15)="Jongens Pupil C","JPC",IF(LEFT(B199,15)="Jongens Pupil D","JPD",IF(LEFT(B199,16)="Meisjes Pupil A1","MPA1",IF(LEFT(B199,16)="Meisjes Pupil A2","MPA2",IF(LEFT(B199,15)="Meisjes Pupil B","MPB",IF(LEFT(B199,15)="Meisjes Pupil C","MPC",IF(LEFT(B199,15)="Meisjes Pupil D","MPD","")))))))))),E200)</f>
        <v>MPA2</v>
      </c>
      <c r="F201" s="2">
        <v>4</v>
      </c>
      <c r="G201" s="14"/>
      <c r="H201" s="2" t="str">
        <f t="shared" ref="H201:H205" si="70">IF(OR(G201="",G201="DNF",G201="DNS",G201="DQ",NOT(ISERROR(FIND("combi",LOWER(C201))))),"",IF(O201="4x60m",IF(INT(59225/IF($D$4="ET",G201,G201+0.24)-1030)&gt;0,INT(59225/IF($D$4="ET",G201,G201+0.24)-1030),0),IF(O201="4x40m",IF(INT(41050/IF($D$4="ET",G201,G201+0.24)-953)&gt;0,INT(41050/IF($D$4="ET",G201,G201+0.24)-953),0),"")))</f>
        <v/>
      </c>
      <c r="I201" s="2"/>
      <c r="O201" s="17" t="str">
        <f t="shared" ref="O201:O205" si="71">IF(B201="#",IF(RIGHT(B200,7)="4 x 60m","4x60m",IF(RIGHT(B200,7)="4 x 40m","4x40m","")),O200)</f>
        <v>4x60m</v>
      </c>
      <c r="P201" s="18">
        <f t="shared" si="67"/>
        <v>199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16" t="str">
        <f t="shared" ref="AC201:AC205" si="72">IF(AND($D$4="HT",G201&lt;&gt;""),IF(OR(RIGHT(TEXT(G201,"#,00"),1)&lt;&gt;"0",LEFT(RIGHT(TEXT(G201,"#,00"),3),1)&lt;&gt;","),"ongeldig",""),"")</f>
        <v/>
      </c>
    </row>
    <row r="202" spans="1:29" x14ac:dyDescent="0.25">
      <c r="B202" s="2">
        <v>3</v>
      </c>
      <c r="C202" s="8"/>
      <c r="D202" s="9" t="str">
        <f t="shared" si="68"/>
        <v>AV Phoenix</v>
      </c>
      <c r="E202" s="2" t="str">
        <f t="shared" si="69"/>
        <v>MPA2</v>
      </c>
      <c r="F202" s="2">
        <v>4</v>
      </c>
      <c r="G202" s="14"/>
      <c r="H202" s="2" t="str">
        <f t="shared" si="70"/>
        <v/>
      </c>
      <c r="I202" s="2"/>
      <c r="O202" s="17" t="str">
        <f t="shared" si="71"/>
        <v>4x60m</v>
      </c>
      <c r="P202" s="18">
        <f t="shared" si="67"/>
        <v>199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16" t="str">
        <f t="shared" si="72"/>
        <v/>
      </c>
    </row>
    <row r="203" spans="1:29" x14ac:dyDescent="0.25">
      <c r="B203" s="2">
        <v>4</v>
      </c>
      <c r="C203" s="8"/>
      <c r="D203" s="9" t="str">
        <f t="shared" si="68"/>
        <v>AV Phoenix</v>
      </c>
      <c r="E203" s="2" t="str">
        <f t="shared" si="69"/>
        <v>MPA2</v>
      </c>
      <c r="F203" s="2">
        <v>4</v>
      </c>
      <c r="G203" s="14"/>
      <c r="H203" s="2" t="str">
        <f t="shared" si="70"/>
        <v/>
      </c>
      <c r="I203" s="2"/>
      <c r="O203" s="17" t="str">
        <f t="shared" si="71"/>
        <v>4x60m</v>
      </c>
      <c r="P203" s="18">
        <f t="shared" si="67"/>
        <v>199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16" t="str">
        <f t="shared" si="72"/>
        <v/>
      </c>
    </row>
    <row r="204" spans="1:29" x14ac:dyDescent="0.25">
      <c r="B204" s="2">
        <v>5</v>
      </c>
      <c r="C204" s="8"/>
      <c r="D204" s="9" t="str">
        <f t="shared" si="68"/>
        <v>AV Phoenix</v>
      </c>
      <c r="E204" s="2" t="str">
        <f t="shared" si="69"/>
        <v>MPA2</v>
      </c>
      <c r="F204" s="2">
        <v>4</v>
      </c>
      <c r="G204" s="14"/>
      <c r="H204" s="2" t="str">
        <f t="shared" si="70"/>
        <v/>
      </c>
      <c r="I204" s="2"/>
      <c r="O204" s="17" t="str">
        <f t="shared" si="71"/>
        <v>4x60m</v>
      </c>
      <c r="P204" s="18">
        <f t="shared" si="67"/>
        <v>199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16" t="str">
        <f t="shared" si="72"/>
        <v/>
      </c>
    </row>
    <row r="205" spans="1:29" x14ac:dyDescent="0.25">
      <c r="B205" s="2">
        <v>6</v>
      </c>
      <c r="C205" s="8"/>
      <c r="D205" s="9" t="str">
        <f t="shared" si="68"/>
        <v>AV Phoenix</v>
      </c>
      <c r="E205" s="2" t="str">
        <f t="shared" si="69"/>
        <v>MPA2</v>
      </c>
      <c r="F205" s="2">
        <v>4</v>
      </c>
      <c r="G205" s="14"/>
      <c r="H205" s="2" t="str">
        <f t="shared" si="70"/>
        <v/>
      </c>
      <c r="I205" s="2"/>
      <c r="O205" s="17" t="str">
        <f t="shared" si="71"/>
        <v>4x60m</v>
      </c>
      <c r="P205" s="18">
        <f t="shared" si="67"/>
        <v>199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16" t="str">
        <f t="shared" si="72"/>
        <v/>
      </c>
    </row>
    <row r="206" spans="1:29" x14ac:dyDescent="0.25">
      <c r="A206" s="2" t="s">
        <v>34</v>
      </c>
      <c r="B206" s="9" t="s">
        <v>48</v>
      </c>
      <c r="C206" s="2"/>
      <c r="D206" s="2"/>
      <c r="F206" s="2"/>
      <c r="H206" s="2"/>
      <c r="I206" s="2"/>
    </row>
    <row r="207" spans="1:29" x14ac:dyDescent="0.25">
      <c r="A207" s="2" t="s">
        <v>62</v>
      </c>
      <c r="B207" s="2" t="s">
        <v>13</v>
      </c>
      <c r="C207" s="2" t="s">
        <v>23</v>
      </c>
      <c r="D207" s="2" t="s">
        <v>24</v>
      </c>
      <c r="E207" s="11" t="s">
        <v>14</v>
      </c>
      <c r="F207" s="12" t="s">
        <v>2</v>
      </c>
      <c r="G207" s="11" t="s">
        <v>26</v>
      </c>
      <c r="H207" s="11" t="s">
        <v>25</v>
      </c>
      <c r="I207" s="5" t="s">
        <v>28</v>
      </c>
      <c r="J207" s="18"/>
      <c r="K207" s="19" t="str">
        <f>CONCATENATE(E207,"p")</f>
        <v>40mp</v>
      </c>
      <c r="L207" s="19" t="str">
        <f>CONCATENATE(F207,"p")</f>
        <v>1000mp</v>
      </c>
      <c r="M207" s="19" t="str">
        <f>CONCATENATE(G207,"p")</f>
        <v>Kogelp</v>
      </c>
      <c r="N207" s="19" t="str">
        <f>CONCATENATE(H207,"p")</f>
        <v>Verp</v>
      </c>
      <c r="O207" s="19" t="str">
        <f>CONCATENATE(F207,"t")</f>
        <v>1000mt</v>
      </c>
      <c r="P207" s="18">
        <f>IF(B207="#",ROW(B207),P206)</f>
        <v>207</v>
      </c>
    </row>
    <row r="208" spans="1:29" x14ac:dyDescent="0.25">
      <c r="B208" s="2">
        <f>IF(I208="","",RANK(I208,I$208:I$227))</f>
        <v>1</v>
      </c>
      <c r="C208" s="8" t="s">
        <v>129</v>
      </c>
      <c r="D208" s="9" t="str">
        <f>IF(D$2&lt;&gt;"",D$2,"")</f>
        <v>AV Phoenix</v>
      </c>
      <c r="E208" s="14">
        <v>7.74</v>
      </c>
      <c r="F208" s="15">
        <v>2.9971064814814812E-3</v>
      </c>
      <c r="G208" s="14">
        <v>2.86</v>
      </c>
      <c r="H208" s="14"/>
      <c r="I208" s="2">
        <f>IF(SUM(K208:N208)&gt;0,SUM(K208:N208),"")</f>
        <v>1433</v>
      </c>
      <c r="K208" s="17">
        <f>IF(E208="","",IF(OR(E208="NM",E208="DNS",E208="DNF",E208="DQ"),0,IF(INDEX(E$5:E208,1)="60m",IF(INT(15365/IF($D$4="ET",E208,E208+0.24)-1058)&gt;0,INT(15365/IF($D$4="ET",E208,E208+0.24)-1058),0),IF(INDEX(E$5:E208,1)="40m",IF(INT(10834/IF($D$4="ET",E208,E208+0.24)-996)&gt;0,INT(10834/IF($D$4="ET",E208,E208+0.24)-996),0),""))))</f>
        <v>927</v>
      </c>
      <c r="L208" s="17">
        <f>IF(F208="","",IF(OR(F208="NM",F208="DNS",F208="DNF",F208="DQ"),0,IF(INDEX(F$65:F208,1)="1000m",IF(INT(276912/ ((LEFT(O208)*60)+MID(O208,3,2)+(MID(O208,6,2)/IF(VALUE(MID(O208,6,2))&lt;10,IF(VALUE(MID(O208,6,1))=0,100,10),100)))-738.5)&gt;0,INT(276912/ ((LEFT(O208)*60)+MID(O208,3,2)+(MID(O208,6,2)/IF(VALUE(MID(O208,6,2))&lt;10,IF(VALUE(MID(O208,6,1))=0,100,10),100)))-738.5),0),IF(INDEX(F$65:F208,1)="600m",IF(INT(160470.5/ ((LEFT(O208)*60)+MID(O208,3,2)+(MID(O208,6,2)/100))-811.35)&gt;0,INT(160470.5/ ((LEFT(O208)*60)+MID(O208,3,2)+(MID(O208,6,2)/100))-811.35),0),""))))</f>
        <v>330</v>
      </c>
      <c r="M208" s="17">
        <f>IF(G208="","",IF(OR(G208="NM",G208="DNS",G208="DNF",G208="DQ"),0,IF(INDEX(G$65:G208,1)="Kogel",INT((303.73*SQRT(G208))-337.5),IF(INDEX(G$65:G208,1)="Vortex",IF(INT((126*SQRT(G208))-245.5)&gt;0,INT((126*SQRT(G208))-245.5),0),""))))</f>
        <v>176</v>
      </c>
      <c r="N208" s="17" t="str">
        <f>IF(H208="","",IF(OR(H208="NM",H208="DNS",H208="DNF",H208="DQ"),0,IF(INDEX(H$65:H208,1)="Hoog",IF(H208&gt;1.35,INT((1977.53*SQRT(H208))-1698.5),INT((H208-0.67)*733.33333+100.7)),IF(INDEX(H$65:H208,1)="Ver",IF(H208&gt;4.41,INT((887.99*SQRT(H208))-1264.5),IF(INT((H208-1.91)*200+100.5)&gt;0,INT((H208-1.91)*200+100.5),0)),""))))</f>
        <v/>
      </c>
      <c r="O208" s="17" t="str">
        <f>TEXT(F208,"[m]:ss,00")</f>
        <v>4:18,95</v>
      </c>
      <c r="P208" s="18">
        <f>IF(B208="#",ROW(B208),P207)</f>
        <v>207</v>
      </c>
      <c r="AC208" s="16" t="str">
        <f t="shared" ref="AC208:AC227" si="73">IF(AND($D$4="HT",E208&lt;&gt;"",F208&lt;&gt;""),IF(AND(OR(E208&lt;&gt;"DNF",F208&lt;&gt;"DNF"),OR(E208&lt;&gt;"DNF",F208&lt;&gt;"DNS"),OR(E208&lt;&gt;"DNF",F208&lt;&gt;"DQ"),OR(E208&lt;&gt;"DNS",F208&lt;&gt;"DNF"),OR(E208&lt;&gt;"DNS",F208&lt;&gt;"DNS"),OR(E208&lt;&gt;"DNS",F208&lt;&gt;"DQ"),OR(E208&lt;&gt;"DQ",F208&lt;&gt;"DNF"),OR(E208&lt;&gt;"DQ",F208&lt;&gt;"DNS"),OR(E208&lt;&gt;"DQ",F208&lt;&gt;"DQ"),OR(E208&lt;&gt;"DNF",OR(RIGHT(TEXT(F208,"[m]:ss,00"),1)&lt;&gt;"0",LEFT(RIGHT(TEXT(F208,"[m]:ss,00"),3),1)&lt;&gt;",")),OR(E208&lt;&gt;"DNS",OR(RIGHT(TEXT(F208,"[m]:ss,00"),1)&lt;&gt;"0",LEFT(RIGHT(TEXT(F208,"[m]:ss,00"),3),1)&lt;&gt;",")),OR(E208&lt;&gt;"DQ",OR(RIGHT(TEXT(F208,"[m]:ss,00"),1)&lt;&gt;"0",LEFT(RIGHT(TEXT(F208,"[m]:ss,00"),3),1)&lt;&gt;",")),OR(OR(RIGHT(TEXT(E208,"#,00"),1)&lt;&gt;"0",LEFT(RIGHT(TEXT(E208,"#,00"),3),1)&lt;&gt;","),OR(RIGHT(TEXT(F208,"[m]:ss,00"),1)&lt;&gt;"0",LEFT(RIGHT(TEXT(F208,"[m]:ss,00"),3),1)&lt;&gt;",")),OR(OR(RIGHT(TEXT(E208,"#,00"),1)&lt;&gt;"0",LEFT(RIGHT(TEXT(E208,"#,00"),3),1)&lt;&gt;","),OR(F208&lt;&gt;"DNF")),OR(OR(RIGHT(TEXT(E208,"#,00"),1)&lt;&gt;"0",LEFT(RIGHT(TEXT(E208,"#,00"),3),1)&lt;&gt;","),OR(F208&lt;&gt;"DNS")),OR(OR(RIGHT(TEXT(E208,"#,00"),1)&lt;&gt;"0",LEFT(RIGHT(TEXT(E208,"#,00"),3),1)&lt;&gt;","),OR(F208&lt;&gt;"DQ"))),"ongeldig",""),"")</f>
        <v/>
      </c>
    </row>
    <row r="209" spans="2:29" x14ac:dyDescent="0.25">
      <c r="B209" s="2">
        <f t="shared" ref="B209:B227" si="74">IF(I209="","",RANK(I209,I$208:I$227))</f>
        <v>2</v>
      </c>
      <c r="C209" s="8" t="s">
        <v>130</v>
      </c>
      <c r="D209" s="9" t="str">
        <f t="shared" ref="D209:D227" si="75">IF(D$2&lt;&gt;"",D$2,"")</f>
        <v>AV Phoenix</v>
      </c>
      <c r="E209" s="14">
        <v>7.75</v>
      </c>
      <c r="F209" s="15">
        <v>3.2549768518518513E-3</v>
      </c>
      <c r="G209" s="14"/>
      <c r="H209" s="14">
        <v>2.69</v>
      </c>
      <c r="I209" s="2">
        <f t="shared" ref="I209:I227" si="76">IF(SUM(K209:N209)&gt;0,SUM(K209:N209),"")</f>
        <v>1426</v>
      </c>
      <c r="K209" s="17">
        <f>IF(E209="","",IF(OR(E209="NM",E209="DNS",E209="DNF",E209="DQ"),0,IF(INDEX(E$5:E209,1)="60m",IF(INT(15365/IF($D$4="ET",E209,E209+0.24)-1058)&gt;0,INT(15365/IF($D$4="ET",E209,E209+0.24)-1058),0),IF(INDEX(E$5:E209,1)="40m",IF(INT(10834/IF($D$4="ET",E209,E209+0.24)-996)&gt;0,INT(10834/IF($D$4="ET",E209,E209+0.24)-996),0),""))))</f>
        <v>924</v>
      </c>
      <c r="L209" s="17">
        <f>IF(F209="","",IF(OR(F209="NM",F209="DNS",F209="DNF",F209="DQ"),0,IF(INDEX(F$65:F209,1)="1000m",IF(INT(276912/ ((LEFT(O209)*60)+MID(O209,3,2)+(MID(O209,6,2)/IF(VALUE(MID(O209,6,2))&lt;10,IF(VALUE(MID(O209,6,1))=0,100,10),100)))-738.5)&gt;0,INT(276912/ ((LEFT(O209)*60)+MID(O209,3,2)+(MID(O209,6,2)/IF(VALUE(MID(O209,6,2))&lt;10,IF(VALUE(MID(O209,6,1))=0,100,10),100)))-738.5),0),IF(INDEX(F$65:F209,1)="600m",IF(INT(160470.5/ ((LEFT(O209)*60)+MID(O209,3,2)+(MID(O209,6,2)/100))-811.35)&gt;0,INT(160470.5/ ((LEFT(O209)*60)+MID(O209,3,2)+(MID(O209,6,2)/100))-811.35),0),""))))</f>
        <v>246</v>
      </c>
      <c r="M209" s="17" t="str">
        <f>IF(G209="","",IF(OR(G209="NM",G209="DNS",G209="DNF",G209="DQ"),0,IF(INDEX(G$65:G209,1)="Kogel",INT((303.73*SQRT(G209))-337.5),IF(INDEX(G$65:G209,1)="Vortex",IF(INT((126*SQRT(G209))-245.5)&gt;0,INT((126*SQRT(G209))-245.5),0),""))))</f>
        <v/>
      </c>
      <c r="N209" s="17">
        <f>IF(H209="","",IF(OR(H209="NM",H209="DNS",H209="DNF",H209="DQ"),0,IF(INDEX(H$65:H209,1)="Hoog",IF(H209&gt;1.35,INT((1977.53*SQRT(H209))-1698.5),INT((H209-0.67)*733.33333+100.7)),IF(INDEX(H$65:H209,1)="Ver",IF(H209&gt;4.41,INT((887.99*SQRT(H209))-1264.5),IF(INT((H209-1.91)*200+100.5)&gt;0,INT((H209-1.91)*200+100.5),0)),""))))</f>
        <v>256</v>
      </c>
      <c r="O209" s="17" t="str">
        <f t="shared" ref="O209:O227" si="77">TEXT(F209,"[m]:ss,00")</f>
        <v>4:41,23</v>
      </c>
      <c r="P209" s="18">
        <f t="shared" ref="P209:P235" si="78">IF(B209="#",ROW(B209),P208)</f>
        <v>207</v>
      </c>
      <c r="AC209" s="16" t="str">
        <f t="shared" si="73"/>
        <v/>
      </c>
    </row>
    <row r="210" spans="2:29" x14ac:dyDescent="0.25">
      <c r="B210" s="2">
        <f t="shared" si="74"/>
        <v>4</v>
      </c>
      <c r="C210" s="8" t="s">
        <v>132</v>
      </c>
      <c r="D210" s="9" t="str">
        <f t="shared" si="75"/>
        <v>AV Phoenix</v>
      </c>
      <c r="E210" s="14">
        <v>7.77</v>
      </c>
      <c r="F210" s="15">
        <v>3.3758101851851853E-3</v>
      </c>
      <c r="G210" s="14"/>
      <c r="H210" s="14"/>
      <c r="I210" s="2">
        <f t="shared" si="76"/>
        <v>1129</v>
      </c>
      <c r="K210" s="17">
        <f>IF(E210="","",IF(OR(E210="NM",E210="DNS",E210="DNF",E210="DQ"),0,IF(INDEX(E$5:E210,1)="60m",IF(INT(15365/IF($D$4="ET",E210,E210+0.24)-1058)&gt;0,INT(15365/IF($D$4="ET",E210,E210+0.24)-1058),0),IF(INDEX(E$5:E210,1)="40m",IF(INT(10834/IF($D$4="ET",E210,E210+0.24)-996)&gt;0,INT(10834/IF($D$4="ET",E210,E210+0.24)-996),0),""))))</f>
        <v>919</v>
      </c>
      <c r="L210" s="17">
        <f>IF(F210="","",IF(OR(F210="NM",F210="DNS",F210="DNF",F210="DQ"),0,IF(INDEX(F$65:F210,1)="1000m",IF(INT(276912/ ((LEFT(O210)*60)+MID(O210,3,2)+(MID(O210,6,2)/IF(VALUE(MID(O210,6,2))&lt;10,IF(VALUE(MID(O210,6,1))=0,100,10),100)))-738.5)&gt;0,INT(276912/ ((LEFT(O210)*60)+MID(O210,3,2)+(MID(O210,6,2)/IF(VALUE(MID(O210,6,2))&lt;10,IF(VALUE(MID(O210,6,1))=0,100,10),100)))-738.5),0),IF(INDEX(F$65:F210,1)="600m",IF(INT(160470.5/ ((LEFT(O210)*60)+MID(O210,3,2)+(MID(O210,6,2)/100))-811.35)&gt;0,INT(160470.5/ ((LEFT(O210)*60)+MID(O210,3,2)+(MID(O210,6,2)/100))-811.35),0),""))))</f>
        <v>210</v>
      </c>
      <c r="M210" s="17" t="str">
        <f>IF(G210="","",IF(OR(G210="NM",G210="DNS",G210="DNF",G210="DQ"),0,IF(INDEX(G$65:G210,1)="Kogel",INT((303.73*SQRT(G210))-337.5),IF(INDEX(G$65:G210,1)="Vortex",IF(INT((126*SQRT(G210))-245.5)&gt;0,INT((126*SQRT(G210))-245.5),0),""))))</f>
        <v/>
      </c>
      <c r="N210" s="17" t="str">
        <f>IF(H210="","",IF(OR(H210="NM",H210="DNS",H210="DNF",H210="DQ"),0,IF(INDEX(H$65:H210,1)="Hoog",IF(H210&gt;1.35,INT((1977.53*SQRT(H210))-1698.5),INT((H210-0.67)*733.33333+100.7)),IF(INDEX(H$65:H210,1)="Ver",IF(H210&gt;4.41,INT((887.99*SQRT(H210))-1264.5),IF(INT((H210-1.91)*200+100.5)&gt;0,INT((H210-1.91)*200+100.5),0)),""))))</f>
        <v/>
      </c>
      <c r="O210" s="17" t="str">
        <f t="shared" si="77"/>
        <v>4:51,67</v>
      </c>
      <c r="P210" s="18">
        <f t="shared" si="78"/>
        <v>207</v>
      </c>
      <c r="AC210" s="16" t="str">
        <f t="shared" si="73"/>
        <v/>
      </c>
    </row>
    <row r="211" spans="2:29" x14ac:dyDescent="0.25">
      <c r="B211" s="2">
        <f t="shared" si="74"/>
        <v>3</v>
      </c>
      <c r="C211" s="8" t="s">
        <v>136</v>
      </c>
      <c r="D211" s="9" t="str">
        <f t="shared" si="75"/>
        <v>AV Phoenix</v>
      </c>
      <c r="E211" s="14">
        <v>8.14</v>
      </c>
      <c r="F211" s="15">
        <v>3.1063657407407407E-3</v>
      </c>
      <c r="G211" s="14"/>
      <c r="H211" s="14">
        <v>2.65</v>
      </c>
      <c r="I211" s="2">
        <f t="shared" si="76"/>
        <v>1370</v>
      </c>
      <c r="K211" s="17">
        <f>IF(E211="","",IF(OR(E211="NM",E211="DNS",E211="DNF",E211="DQ"),0,IF(INDEX(E$5:E211,1)="60m",IF(INT(15365/IF($D$4="ET",E211,E211+0.24)-1058)&gt;0,INT(15365/IF($D$4="ET",E211,E211+0.24)-1058),0),IF(INDEX(E$5:E211,1)="40m",IF(INT(10834/IF($D$4="ET",E211,E211+0.24)-996)&gt;0,INT(10834/IF($D$4="ET",E211,E211+0.24)-996),0),""))))</f>
        <v>829</v>
      </c>
      <c r="L211" s="17">
        <f>IF(F211="","",IF(OR(F211="NM",F211="DNS",F211="DNF",F211="DQ"),0,IF(INDEX(F$65:F211,1)="1000m",IF(INT(276912/ ((LEFT(O211)*60)+MID(O211,3,2)+(MID(O211,6,2)/IF(VALUE(MID(O211,6,2))&lt;10,IF(VALUE(MID(O211,6,1))=0,100,10),100)))-738.5)&gt;0,INT(276912/ ((LEFT(O211)*60)+MID(O211,3,2)+(MID(O211,6,2)/IF(VALUE(MID(O211,6,2))&lt;10,IF(VALUE(MID(O211,6,1))=0,100,10),100)))-738.5),0),IF(INDEX(F$65:F211,1)="600m",IF(INT(160470.5/ ((LEFT(O211)*60)+MID(O211,3,2)+(MID(O211,6,2)/100))-811.35)&gt;0,INT(160470.5/ ((LEFT(O211)*60)+MID(O211,3,2)+(MID(O211,6,2)/100))-811.35),0),""))))</f>
        <v>293</v>
      </c>
      <c r="M211" s="17" t="str">
        <f>IF(G211="","",IF(OR(G211="NM",G211="DNS",G211="DNF",G211="DQ"),0,IF(INDEX(G$65:G211,1)="Kogel",INT((303.73*SQRT(G211))-337.5),IF(INDEX(G$65:G211,1)="Vortex",IF(INT((126*SQRT(G211))-245.5)&gt;0,INT((126*SQRT(G211))-245.5),0),""))))</f>
        <v/>
      </c>
      <c r="N211" s="17">
        <f>IF(H211="","",IF(OR(H211="NM",H211="DNS",H211="DNF",H211="DQ"),0,IF(INDEX(H$65:H211,1)="Hoog",IF(H211&gt;1.35,INT((1977.53*SQRT(H211))-1698.5),INT((H211-0.67)*733.33333+100.7)),IF(INDEX(H$65:H211,1)="Ver",IF(H211&gt;4.41,INT((887.99*SQRT(H211))-1264.5),IF(INT((H211-1.91)*200+100.5)&gt;0,INT((H211-1.91)*200+100.5),0)),""))))</f>
        <v>248</v>
      </c>
      <c r="O211" s="17" t="str">
        <f t="shared" si="77"/>
        <v>4:28,39</v>
      </c>
      <c r="P211" s="18">
        <f t="shared" si="78"/>
        <v>207</v>
      </c>
      <c r="AC211" s="16" t="str">
        <f t="shared" si="73"/>
        <v/>
      </c>
    </row>
    <row r="212" spans="2:29" x14ac:dyDescent="0.25">
      <c r="B212" s="2">
        <f t="shared" si="74"/>
        <v>5</v>
      </c>
      <c r="C212" s="8" t="s">
        <v>167</v>
      </c>
      <c r="D212" s="9" t="str">
        <f t="shared" si="75"/>
        <v>AV Phoenix</v>
      </c>
      <c r="E212" s="14"/>
      <c r="F212" s="15">
        <v>3.2194444444444445E-3</v>
      </c>
      <c r="G212" s="14">
        <v>2.39</v>
      </c>
      <c r="H212" s="14"/>
      <c r="I212" s="2">
        <f t="shared" si="76"/>
        <v>389</v>
      </c>
      <c r="K212" s="17" t="str">
        <f>IF(E212="","",IF(OR(E212="NM",E212="DNS",E212="DNF",E212="DQ"),0,IF(INDEX(E$5:E212,1)="60m",IF(INT(15365/IF($D$4="ET",E212,E212+0.24)-1058)&gt;0,INT(15365/IF($D$4="ET",E212,E212+0.24)-1058),0),IF(INDEX(E$5:E212,1)="40m",IF(INT(10834/IF($D$4="ET",E212,E212+0.24)-996)&gt;0,INT(10834/IF($D$4="ET",E212,E212+0.24)-996),0),""))))</f>
        <v/>
      </c>
      <c r="L212" s="17">
        <f>IF(F212="","",IF(OR(F212="NM",F212="DNS",F212="DNF",F212="DQ"),0,IF(INDEX(F$65:F212,1)="1000m",IF(INT(276912/ ((LEFT(O212)*60)+MID(O212,3,2)+(MID(O212,6,2)/IF(VALUE(MID(O212,6,2))&lt;10,IF(VALUE(MID(O212,6,1))=0,100,10),100)))-738.5)&gt;0,INT(276912/ ((LEFT(O212)*60)+MID(O212,3,2)+(MID(O212,6,2)/IF(VALUE(MID(O212,6,2))&lt;10,IF(VALUE(MID(O212,6,1))=0,100,10),100)))-738.5),0),IF(INDEX(F$65:F212,1)="600m",IF(INT(160470.5/ ((LEFT(O212)*60)+MID(O212,3,2)+(MID(O212,6,2)/100))-811.35)&gt;0,INT(160470.5/ ((LEFT(O212)*60)+MID(O212,3,2)+(MID(O212,6,2)/100))-811.35),0),""))))</f>
        <v>257</v>
      </c>
      <c r="M212" s="17">
        <f>IF(G212="","",IF(OR(G212="NM",G212="DNS",G212="DNF",G212="DQ"),0,IF(INDEX(G$65:G212,1)="Kogel",INT((303.73*SQRT(G212))-337.5),IF(INDEX(G$65:G212,1)="Vortex",IF(INT((126*SQRT(G212))-245.5)&gt;0,INT((126*SQRT(G212))-245.5),0),""))))</f>
        <v>132</v>
      </c>
      <c r="N212" s="17" t="str">
        <f>IF(H212="","",IF(OR(H212="NM",H212="DNS",H212="DNF",H212="DQ"),0,IF(INDEX(H$65:H212,1)="Hoog",IF(H212&gt;1.35,INT((1977.53*SQRT(H212))-1698.5),INT((H212-0.67)*733.33333+100.7)),IF(INDEX(H$65:H212,1)="Ver",IF(H212&gt;4.41,INT((887.99*SQRT(H212))-1264.5),IF(INT((H212-1.91)*200+100.5)&gt;0,INT((H212-1.91)*200+100.5),0)),""))))</f>
        <v/>
      </c>
      <c r="O212" s="17" t="str">
        <f t="shared" si="77"/>
        <v>4:38,16</v>
      </c>
      <c r="P212" s="18">
        <f t="shared" si="78"/>
        <v>207</v>
      </c>
      <c r="AC212" s="16" t="str">
        <f t="shared" si="73"/>
        <v/>
      </c>
    </row>
    <row r="213" spans="2:29" x14ac:dyDescent="0.25">
      <c r="B213" s="2" t="str">
        <f t="shared" si="74"/>
        <v/>
      </c>
      <c r="C213" s="8"/>
      <c r="D213" s="9" t="str">
        <f t="shared" si="75"/>
        <v>AV Phoenix</v>
      </c>
      <c r="E213" s="14"/>
      <c r="F213" s="15"/>
      <c r="G213" s="14"/>
      <c r="H213" s="14"/>
      <c r="I213" s="2" t="str">
        <f t="shared" si="76"/>
        <v/>
      </c>
      <c r="K213" s="17" t="str">
        <f>IF(E213="","",IF(OR(E213="NM",E213="DNS",E213="DNF",E213="DQ"),0,IF(INDEX(E$5:E213,1)="60m",IF(INT(15365/IF($D$4="ET",E213,E213+0.24)-1058)&gt;0,INT(15365/IF($D$4="ET",E213,E213+0.24)-1058),0),IF(INDEX(E$5:E213,1)="40m",IF(INT(10834/IF($D$4="ET",E213,E213+0.24)-996)&gt;0,INT(10834/IF($D$4="ET",E213,E213+0.24)-996),0),""))))</f>
        <v/>
      </c>
      <c r="L213" s="17" t="str">
        <f>IF(F213="","",IF(OR(F213="NM",F213="DNS",F213="DNF",F213="DQ"),0,IF(INDEX(F$65:F213,1)="1000m",IF(INT(276912/ ((LEFT(O213)*60)+MID(O213,3,2)+(MID(O213,6,2)/IF(VALUE(MID(O213,6,2))&lt;10,IF(VALUE(MID(O213,6,1))=0,100,10),100)))-738.5)&gt;0,INT(276912/ ((LEFT(O213)*60)+MID(O213,3,2)+(MID(O213,6,2)/IF(VALUE(MID(O213,6,2))&lt;10,IF(VALUE(MID(O213,6,1))=0,100,10),100)))-738.5),0),IF(INDEX(F$65:F213,1)="600m",IF(INT(160470.5/ ((LEFT(O213)*60)+MID(O213,3,2)+(MID(O213,6,2)/100))-811.35)&gt;0,INT(160470.5/ ((LEFT(O213)*60)+MID(O213,3,2)+(MID(O213,6,2)/100))-811.35),0),""))))</f>
        <v/>
      </c>
      <c r="M213" s="17" t="str">
        <f>IF(G213="","",IF(OR(G213="NM",G213="DNS",G213="DNF",G213="DQ"),0,IF(INDEX(G$65:G213,1)="Kogel",INT((303.73*SQRT(G213))-337.5),IF(INDEX(G$65:G213,1)="Vortex",IF(INT((126*SQRT(G213))-245.5)&gt;0,INT((126*SQRT(G213))-245.5),0),""))))</f>
        <v/>
      </c>
      <c r="N213" s="17" t="str">
        <f>IF(H213="","",IF(OR(H213="NM",H213="DNS",H213="DNF",H213="DQ"),0,IF(INDEX(H$65:H213,1)="Hoog",IF(H213&gt;1.35,INT((1977.53*SQRT(H213))-1698.5),INT((H213-0.67)*733.33333+100.7)),IF(INDEX(H$65:H213,1)="Ver",IF(H213&gt;4.41,INT((887.99*SQRT(H213))-1264.5),IF(INT((H213-1.91)*200+100.5)&gt;0,INT((H213-1.91)*200+100.5),0)),""))))</f>
        <v/>
      </c>
      <c r="O213" s="17" t="str">
        <f t="shared" si="77"/>
        <v>0:00,00</v>
      </c>
      <c r="P213" s="18">
        <f t="shared" si="78"/>
        <v>207</v>
      </c>
      <c r="AC213" s="16" t="str">
        <f t="shared" si="73"/>
        <v/>
      </c>
    </row>
    <row r="214" spans="2:29" x14ac:dyDescent="0.25">
      <c r="B214" s="2" t="str">
        <f t="shared" si="74"/>
        <v/>
      </c>
      <c r="C214" s="8"/>
      <c r="D214" s="9" t="str">
        <f t="shared" si="75"/>
        <v>AV Phoenix</v>
      </c>
      <c r="E214" s="14"/>
      <c r="F214" s="15"/>
      <c r="G214" s="14"/>
      <c r="H214" s="14"/>
      <c r="I214" s="2" t="str">
        <f t="shared" si="76"/>
        <v/>
      </c>
      <c r="K214" s="17" t="str">
        <f>IF(E214="","",IF(OR(E214="NM",E214="DNS",E214="DNF",E214="DQ"),0,IF(INDEX(E$5:E214,1)="60m",IF(INT(15365/IF($D$4="ET",E214,E214+0.24)-1058)&gt;0,INT(15365/IF($D$4="ET",E214,E214+0.24)-1058),0),IF(INDEX(E$5:E214,1)="40m",IF(INT(10834/IF($D$4="ET",E214,E214+0.24)-996)&gt;0,INT(10834/IF($D$4="ET",E214,E214+0.24)-996),0),""))))</f>
        <v/>
      </c>
      <c r="L214" s="17" t="str">
        <f>IF(F214="","",IF(OR(F214="NM",F214="DNS",F214="DNF",F214="DQ"),0,IF(INDEX(F$65:F214,1)="1000m",IF(INT(276912/ ((LEFT(O214)*60)+MID(O214,3,2)+(MID(O214,6,2)/IF(VALUE(MID(O214,6,2))&lt;10,IF(VALUE(MID(O214,6,1))=0,100,10),100)))-738.5)&gt;0,INT(276912/ ((LEFT(O214)*60)+MID(O214,3,2)+(MID(O214,6,2)/IF(VALUE(MID(O214,6,2))&lt;10,IF(VALUE(MID(O214,6,1))=0,100,10),100)))-738.5),0),IF(INDEX(F$65:F214,1)="600m",IF(INT(160470.5/ ((LEFT(O214)*60)+MID(O214,3,2)+(MID(O214,6,2)/100))-811.35)&gt;0,INT(160470.5/ ((LEFT(O214)*60)+MID(O214,3,2)+(MID(O214,6,2)/100))-811.35),0),""))))</f>
        <v/>
      </c>
      <c r="M214" s="17" t="str">
        <f>IF(G214="","",IF(OR(G214="NM",G214="DNS",G214="DNF",G214="DQ"),0,IF(INDEX(G$65:G214,1)="Kogel",INT((303.73*SQRT(G214))-337.5),IF(INDEX(G$65:G214,1)="Vortex",IF(INT((126*SQRT(G214))-245.5)&gt;0,INT((126*SQRT(G214))-245.5),0),""))))</f>
        <v/>
      </c>
      <c r="N214" s="17" t="str">
        <f>IF(H214="","",IF(OR(H214="NM",H214="DNS",H214="DNF",H214="DQ"),0,IF(INDEX(H$65:H214,1)="Hoog",IF(H214&gt;1.35,INT((1977.53*SQRT(H214))-1698.5),INT((H214-0.67)*733.33333+100.7)),IF(INDEX(H$65:H214,1)="Ver",IF(H214&gt;4.41,INT((887.99*SQRT(H214))-1264.5),IF(INT((H214-1.91)*200+100.5)&gt;0,INT((H214-1.91)*200+100.5),0)),""))))</f>
        <v/>
      </c>
      <c r="O214" s="17" t="str">
        <f t="shared" si="77"/>
        <v>0:00,00</v>
      </c>
      <c r="P214" s="18">
        <f t="shared" si="78"/>
        <v>207</v>
      </c>
      <c r="AC214" s="16" t="str">
        <f t="shared" si="73"/>
        <v/>
      </c>
    </row>
    <row r="215" spans="2:29" x14ac:dyDescent="0.25">
      <c r="B215" s="2" t="str">
        <f t="shared" si="74"/>
        <v/>
      </c>
      <c r="C215" s="8"/>
      <c r="D215" s="9" t="str">
        <f t="shared" si="75"/>
        <v>AV Phoenix</v>
      </c>
      <c r="E215" s="14"/>
      <c r="F215" s="15"/>
      <c r="G215" s="14"/>
      <c r="H215" s="14"/>
      <c r="I215" s="2" t="str">
        <f t="shared" si="76"/>
        <v/>
      </c>
      <c r="K215" s="17" t="str">
        <f>IF(E215="","",IF(OR(E215="NM",E215="DNS",E215="DNF",E215="DQ"),0,IF(INDEX(E$5:E215,1)="60m",IF(INT(15365/IF($D$4="ET",E215,E215+0.24)-1058)&gt;0,INT(15365/IF($D$4="ET",E215,E215+0.24)-1058),0),IF(INDEX(E$5:E215,1)="40m",IF(INT(10834/IF($D$4="ET",E215,E215+0.24)-996)&gt;0,INT(10834/IF($D$4="ET",E215,E215+0.24)-996),0),""))))</f>
        <v/>
      </c>
      <c r="L215" s="17" t="str">
        <f>IF(F215="","",IF(OR(F215="NM",F215="DNS",F215="DNF",F215="DQ"),0,IF(INDEX(F$65:F215,1)="1000m",IF(INT(276912/ ((LEFT(O215)*60)+MID(O215,3,2)+(MID(O215,6,2)/IF(VALUE(MID(O215,6,2))&lt;10,IF(VALUE(MID(O215,6,1))=0,100,10),100)))-738.5)&gt;0,INT(276912/ ((LEFT(O215)*60)+MID(O215,3,2)+(MID(O215,6,2)/IF(VALUE(MID(O215,6,2))&lt;10,IF(VALUE(MID(O215,6,1))=0,100,10),100)))-738.5),0),IF(INDEX(F$65:F215,1)="600m",IF(INT(160470.5/ ((LEFT(O215)*60)+MID(O215,3,2)+(MID(O215,6,2)/100))-811.35)&gt;0,INT(160470.5/ ((LEFT(O215)*60)+MID(O215,3,2)+(MID(O215,6,2)/100))-811.35),0),""))))</f>
        <v/>
      </c>
      <c r="M215" s="17" t="str">
        <f>IF(G215="","",IF(OR(G215="NM",G215="DNS",G215="DNF",G215="DQ"),0,IF(INDEX(G$65:G215,1)="Kogel",INT((303.73*SQRT(G215))-337.5),IF(INDEX(G$65:G215,1)="Vortex",IF(INT((126*SQRT(G215))-245.5)&gt;0,INT((126*SQRT(G215))-245.5),0),""))))</f>
        <v/>
      </c>
      <c r="N215" s="17" t="str">
        <f>IF(H215="","",IF(OR(H215="NM",H215="DNS",H215="DNF",H215="DQ"),0,IF(INDEX(H$65:H215,1)="Hoog",IF(H215&gt;1.35,INT((1977.53*SQRT(H215))-1698.5),INT((H215-0.67)*733.33333+100.7)),IF(INDEX(H$65:H215,1)="Ver",IF(H215&gt;4.41,INT((887.99*SQRT(H215))-1264.5),IF(INT((H215-1.91)*200+100.5)&gt;0,INT((H215-1.91)*200+100.5),0)),""))))</f>
        <v/>
      </c>
      <c r="O215" s="17" t="str">
        <f t="shared" si="77"/>
        <v>0:00,00</v>
      </c>
      <c r="P215" s="18">
        <f t="shared" si="78"/>
        <v>207</v>
      </c>
      <c r="AC215" s="16" t="str">
        <f t="shared" si="73"/>
        <v/>
      </c>
    </row>
    <row r="216" spans="2:29" x14ac:dyDescent="0.25">
      <c r="B216" s="2" t="str">
        <f t="shared" si="74"/>
        <v/>
      </c>
      <c r="C216" s="8"/>
      <c r="D216" s="9" t="str">
        <f t="shared" si="75"/>
        <v>AV Phoenix</v>
      </c>
      <c r="E216" s="14"/>
      <c r="F216" s="15"/>
      <c r="G216" s="14"/>
      <c r="H216" s="14"/>
      <c r="I216" s="2" t="str">
        <f t="shared" si="76"/>
        <v/>
      </c>
      <c r="K216" s="17" t="str">
        <f>IF(E216="","",IF(OR(E216="NM",E216="DNS",E216="DNF",E216="DQ"),0,IF(INDEX(E$5:E216,1)="60m",IF(INT(15365/IF($D$4="ET",E216,E216+0.24)-1058)&gt;0,INT(15365/IF($D$4="ET",E216,E216+0.24)-1058),0),IF(INDEX(E$5:E216,1)="40m",IF(INT(10834/IF($D$4="ET",E216,E216+0.24)-996)&gt;0,INT(10834/IF($D$4="ET",E216,E216+0.24)-996),0),""))))</f>
        <v/>
      </c>
      <c r="L216" s="17" t="str">
        <f>IF(F216="","",IF(OR(F216="NM",F216="DNS",F216="DNF",F216="DQ"),0,IF(INDEX(F$65:F216,1)="1000m",IF(INT(276912/ ((LEFT(O216)*60)+MID(O216,3,2)+(MID(O216,6,2)/IF(VALUE(MID(O216,6,2))&lt;10,IF(VALUE(MID(O216,6,1))=0,100,10),100)))-738.5)&gt;0,INT(276912/ ((LEFT(O216)*60)+MID(O216,3,2)+(MID(O216,6,2)/IF(VALUE(MID(O216,6,2))&lt;10,IF(VALUE(MID(O216,6,1))=0,100,10),100)))-738.5),0),IF(INDEX(F$65:F216,1)="600m",IF(INT(160470.5/ ((LEFT(O216)*60)+MID(O216,3,2)+(MID(O216,6,2)/100))-811.35)&gt;0,INT(160470.5/ ((LEFT(O216)*60)+MID(O216,3,2)+(MID(O216,6,2)/100))-811.35),0),""))))</f>
        <v/>
      </c>
      <c r="M216" s="17" t="str">
        <f>IF(G216="","",IF(OR(G216="NM",G216="DNS",G216="DNF",G216="DQ"),0,IF(INDEX(G$65:G216,1)="Kogel",INT((303.73*SQRT(G216))-337.5),IF(INDEX(G$65:G216,1)="Vortex",IF(INT((126*SQRT(G216))-245.5)&gt;0,INT((126*SQRT(G216))-245.5),0),""))))</f>
        <v/>
      </c>
      <c r="N216" s="17" t="str">
        <f>IF(H216="","",IF(OR(H216="NM",H216="DNS",H216="DNF",H216="DQ"),0,IF(INDEX(H$65:H216,1)="Hoog",IF(H216&gt;1.35,INT((1977.53*SQRT(H216))-1698.5),INT((H216-0.67)*733.33333+100.7)),IF(INDEX(H$65:H216,1)="Ver",IF(H216&gt;4.41,INT((887.99*SQRT(H216))-1264.5),IF(INT((H216-1.91)*200+100.5)&gt;0,INT((H216-1.91)*200+100.5),0)),""))))</f>
        <v/>
      </c>
      <c r="O216" s="17" t="str">
        <f t="shared" si="77"/>
        <v>0:00,00</v>
      </c>
      <c r="P216" s="18">
        <f t="shared" si="78"/>
        <v>207</v>
      </c>
      <c r="AC216" s="16" t="str">
        <f t="shared" si="73"/>
        <v/>
      </c>
    </row>
    <row r="217" spans="2:29" x14ac:dyDescent="0.25">
      <c r="B217" s="2" t="str">
        <f t="shared" si="74"/>
        <v/>
      </c>
      <c r="C217" s="8"/>
      <c r="D217" s="9" t="str">
        <f t="shared" si="75"/>
        <v>AV Phoenix</v>
      </c>
      <c r="E217" s="14"/>
      <c r="F217" s="15"/>
      <c r="G217" s="14"/>
      <c r="H217" s="14"/>
      <c r="I217" s="2" t="str">
        <f t="shared" si="76"/>
        <v/>
      </c>
      <c r="K217" s="17" t="str">
        <f>IF(E217="","",IF(OR(E217="NM",E217="DNS",E217="DNF",E217="DQ"),0,IF(INDEX(E$5:E217,1)="60m",IF(INT(15365/IF($D$4="ET",E217,E217+0.24)-1058)&gt;0,INT(15365/IF($D$4="ET",E217,E217+0.24)-1058),0),IF(INDEX(E$5:E217,1)="40m",IF(INT(10834/IF($D$4="ET",E217,E217+0.24)-996)&gt;0,INT(10834/IF($D$4="ET",E217,E217+0.24)-996),0),""))))</f>
        <v/>
      </c>
      <c r="L217" s="17" t="str">
        <f>IF(F217="","",IF(OR(F217="NM",F217="DNS",F217="DNF",F217="DQ"),0,IF(INDEX(F$65:F217,1)="1000m",IF(INT(276912/ ((LEFT(O217)*60)+MID(O217,3,2)+(MID(O217,6,2)/IF(VALUE(MID(O217,6,2))&lt;10,IF(VALUE(MID(O217,6,1))=0,100,10),100)))-738.5)&gt;0,INT(276912/ ((LEFT(O217)*60)+MID(O217,3,2)+(MID(O217,6,2)/IF(VALUE(MID(O217,6,2))&lt;10,IF(VALUE(MID(O217,6,1))=0,100,10),100)))-738.5),0),IF(INDEX(F$65:F217,1)="600m",IF(INT(160470.5/ ((LEFT(O217)*60)+MID(O217,3,2)+(MID(O217,6,2)/100))-811.35)&gt;0,INT(160470.5/ ((LEFT(O217)*60)+MID(O217,3,2)+(MID(O217,6,2)/100))-811.35),0),""))))</f>
        <v/>
      </c>
      <c r="M217" s="17" t="str">
        <f>IF(G217="","",IF(OR(G217="NM",G217="DNS",G217="DNF",G217="DQ"),0,IF(INDEX(G$65:G217,1)="Kogel",INT((303.73*SQRT(G217))-337.5),IF(INDEX(G$65:G217,1)="Vortex",IF(INT((126*SQRT(G217))-245.5)&gt;0,INT((126*SQRT(G217))-245.5),0),""))))</f>
        <v/>
      </c>
      <c r="N217" s="17" t="str">
        <f>IF(H217="","",IF(OR(H217="NM",H217="DNS",H217="DNF",H217="DQ"),0,IF(INDEX(H$65:H217,1)="Hoog",IF(H217&gt;1.35,INT((1977.53*SQRT(H217))-1698.5),INT((H217-0.67)*733.33333+100.7)),IF(INDEX(H$65:H217,1)="Ver",IF(H217&gt;4.41,INT((887.99*SQRT(H217))-1264.5),IF(INT((H217-1.91)*200+100.5)&gt;0,INT((H217-1.91)*200+100.5),0)),""))))</f>
        <v/>
      </c>
      <c r="O217" s="17" t="str">
        <f t="shared" si="77"/>
        <v>0:00,00</v>
      </c>
      <c r="P217" s="18">
        <f t="shared" si="78"/>
        <v>207</v>
      </c>
      <c r="AC217" s="16" t="str">
        <f t="shared" si="73"/>
        <v/>
      </c>
    </row>
    <row r="218" spans="2:29" x14ac:dyDescent="0.25">
      <c r="B218" s="2" t="str">
        <f t="shared" si="74"/>
        <v/>
      </c>
      <c r="C218" s="8"/>
      <c r="D218" s="9" t="str">
        <f t="shared" si="75"/>
        <v>AV Phoenix</v>
      </c>
      <c r="E218" s="14"/>
      <c r="F218" s="15"/>
      <c r="G218" s="14"/>
      <c r="H218" s="14"/>
      <c r="I218" s="2" t="str">
        <f t="shared" si="76"/>
        <v/>
      </c>
      <c r="K218" s="17" t="str">
        <f>IF(E218="","",IF(OR(E218="NM",E218="DNS",E218="DNF",E218="DQ"),0,IF(INDEX(E$5:E218,1)="60m",IF(INT(15365/IF($D$4="ET",E218,E218+0.24)-1058)&gt;0,INT(15365/IF($D$4="ET",E218,E218+0.24)-1058),0),IF(INDEX(E$5:E218,1)="40m",IF(INT(10834/IF($D$4="ET",E218,E218+0.24)-996)&gt;0,INT(10834/IF($D$4="ET",E218,E218+0.24)-996),0),""))))</f>
        <v/>
      </c>
      <c r="L218" s="17" t="str">
        <f>IF(F218="","",IF(OR(F218="NM",F218="DNS",F218="DNF",F218="DQ"),0,IF(INDEX(F$65:F218,1)="1000m",IF(INT(276912/ ((LEFT(O218)*60)+MID(O218,3,2)+(MID(O218,6,2)/IF(VALUE(MID(O218,6,2))&lt;10,IF(VALUE(MID(O218,6,1))=0,100,10),100)))-738.5)&gt;0,INT(276912/ ((LEFT(O218)*60)+MID(O218,3,2)+(MID(O218,6,2)/IF(VALUE(MID(O218,6,2))&lt;10,IF(VALUE(MID(O218,6,1))=0,100,10),100)))-738.5),0),IF(INDEX(F$65:F218,1)="600m",IF(INT(160470.5/ ((LEFT(O218)*60)+MID(O218,3,2)+(MID(O218,6,2)/100))-811.35)&gt;0,INT(160470.5/ ((LEFT(O218)*60)+MID(O218,3,2)+(MID(O218,6,2)/100))-811.35),0),""))))</f>
        <v/>
      </c>
      <c r="M218" s="17" t="str">
        <f>IF(G218="","",IF(OR(G218="NM",G218="DNS",G218="DNF",G218="DQ"),0,IF(INDEX(G$65:G218,1)="Kogel",INT((303.73*SQRT(G218))-337.5),IF(INDEX(G$65:G218,1)="Vortex",IF(INT((126*SQRT(G218))-245.5)&gt;0,INT((126*SQRT(G218))-245.5),0),""))))</f>
        <v/>
      </c>
      <c r="N218" s="17" t="str">
        <f>IF(H218="","",IF(OR(H218="NM",H218="DNS",H218="DNF",H218="DQ"),0,IF(INDEX(H$65:H218,1)="Hoog",IF(H218&gt;1.35,INT((1977.53*SQRT(H218))-1698.5),INT((H218-0.67)*733.33333+100.7)),IF(INDEX(H$65:H218,1)="Ver",IF(H218&gt;4.41,INT((887.99*SQRT(H218))-1264.5),IF(INT((H218-1.91)*200+100.5)&gt;0,INT((H218-1.91)*200+100.5),0)),""))))</f>
        <v/>
      </c>
      <c r="O218" s="17" t="str">
        <f t="shared" si="77"/>
        <v>0:00,00</v>
      </c>
      <c r="P218" s="18">
        <f t="shared" si="78"/>
        <v>207</v>
      </c>
      <c r="AC218" s="16" t="str">
        <f t="shared" si="73"/>
        <v/>
      </c>
    </row>
    <row r="219" spans="2:29" x14ac:dyDescent="0.25">
      <c r="B219" s="2" t="str">
        <f t="shared" si="74"/>
        <v/>
      </c>
      <c r="C219" s="8"/>
      <c r="D219" s="9" t="str">
        <f t="shared" si="75"/>
        <v>AV Phoenix</v>
      </c>
      <c r="E219" s="14"/>
      <c r="F219" s="15"/>
      <c r="G219" s="14"/>
      <c r="H219" s="14"/>
      <c r="I219" s="2" t="str">
        <f t="shared" si="76"/>
        <v/>
      </c>
      <c r="K219" s="17" t="str">
        <f>IF(E219="","",IF(OR(E219="NM",E219="DNS",E219="DNF",E219="DQ"),0,IF(INDEX(E$5:E219,1)="60m",IF(INT(15365/IF($D$4="ET",E219,E219+0.24)-1058)&gt;0,INT(15365/IF($D$4="ET",E219,E219+0.24)-1058),0),IF(INDEX(E$5:E219,1)="40m",IF(INT(10834/IF($D$4="ET",E219,E219+0.24)-996)&gt;0,INT(10834/IF($D$4="ET",E219,E219+0.24)-996),0),""))))</f>
        <v/>
      </c>
      <c r="L219" s="17" t="str">
        <f>IF(F219="","",IF(OR(F219="NM",F219="DNS",F219="DNF",F219="DQ"),0,IF(INDEX(F$65:F219,1)="1000m",IF(INT(276912/ ((LEFT(O219)*60)+MID(O219,3,2)+(MID(O219,6,2)/IF(VALUE(MID(O219,6,2))&lt;10,IF(VALUE(MID(O219,6,1))=0,100,10),100)))-738.5)&gt;0,INT(276912/ ((LEFT(O219)*60)+MID(O219,3,2)+(MID(O219,6,2)/IF(VALUE(MID(O219,6,2))&lt;10,IF(VALUE(MID(O219,6,1))=0,100,10),100)))-738.5),0),IF(INDEX(F$65:F219,1)="600m",IF(INT(160470.5/ ((LEFT(O219)*60)+MID(O219,3,2)+(MID(O219,6,2)/100))-811.35)&gt;0,INT(160470.5/ ((LEFT(O219)*60)+MID(O219,3,2)+(MID(O219,6,2)/100))-811.35),0),""))))</f>
        <v/>
      </c>
      <c r="M219" s="17" t="str">
        <f>IF(G219="","",IF(OR(G219="NM",G219="DNS",G219="DNF",G219="DQ"),0,IF(INDEX(G$65:G219,1)="Kogel",INT((303.73*SQRT(G219))-337.5),IF(INDEX(G$65:G219,1)="Vortex",IF(INT((126*SQRT(G219))-245.5)&gt;0,INT((126*SQRT(G219))-245.5),0),""))))</f>
        <v/>
      </c>
      <c r="N219" s="17" t="str">
        <f>IF(H219="","",IF(OR(H219="NM",H219="DNS",H219="DNF",H219="DQ"),0,IF(INDEX(H$65:H219,1)="Hoog",IF(H219&gt;1.35,INT((1977.53*SQRT(H219))-1698.5),INT((H219-0.67)*733.33333+100.7)),IF(INDEX(H$65:H219,1)="Ver",IF(H219&gt;4.41,INT((887.99*SQRT(H219))-1264.5),IF(INT((H219-1.91)*200+100.5)&gt;0,INT((H219-1.91)*200+100.5),0)),""))))</f>
        <v/>
      </c>
      <c r="O219" s="17" t="str">
        <f t="shared" si="77"/>
        <v>0:00,00</v>
      </c>
      <c r="P219" s="18">
        <f t="shared" si="78"/>
        <v>207</v>
      </c>
      <c r="AC219" s="16" t="str">
        <f t="shared" si="73"/>
        <v/>
      </c>
    </row>
    <row r="220" spans="2:29" x14ac:dyDescent="0.25">
      <c r="B220" s="2" t="str">
        <f t="shared" si="74"/>
        <v/>
      </c>
      <c r="C220" s="8"/>
      <c r="D220" s="9" t="str">
        <f t="shared" si="75"/>
        <v>AV Phoenix</v>
      </c>
      <c r="E220" s="14"/>
      <c r="F220" s="15"/>
      <c r="G220" s="14"/>
      <c r="H220" s="14"/>
      <c r="I220" s="2" t="str">
        <f t="shared" si="76"/>
        <v/>
      </c>
      <c r="K220" s="17" t="str">
        <f>IF(E220="","",IF(OR(E220="NM",E220="DNS",E220="DNF",E220="DQ"),0,IF(INDEX(E$5:E220,1)="60m",IF(INT(15365/IF($D$4="ET",E220,E220+0.24)-1058)&gt;0,INT(15365/IF($D$4="ET",E220,E220+0.24)-1058),0),IF(INDEX(E$5:E220,1)="40m",IF(INT(10834/IF($D$4="ET",E220,E220+0.24)-996)&gt;0,INT(10834/IF($D$4="ET",E220,E220+0.24)-996),0),""))))</f>
        <v/>
      </c>
      <c r="L220" s="17" t="str">
        <f>IF(F220="","",IF(OR(F220="NM",F220="DNS",F220="DNF",F220="DQ"),0,IF(INDEX(F$65:F220,1)="1000m",IF(INT(276912/ ((LEFT(O220)*60)+MID(O220,3,2)+(MID(O220,6,2)/IF(VALUE(MID(O220,6,2))&lt;10,IF(VALUE(MID(O220,6,1))=0,100,10),100)))-738.5)&gt;0,INT(276912/ ((LEFT(O220)*60)+MID(O220,3,2)+(MID(O220,6,2)/IF(VALUE(MID(O220,6,2))&lt;10,IF(VALUE(MID(O220,6,1))=0,100,10),100)))-738.5),0),IF(INDEX(F$65:F220,1)="600m",IF(INT(160470.5/ ((LEFT(O220)*60)+MID(O220,3,2)+(MID(O220,6,2)/100))-811.35)&gt;0,INT(160470.5/ ((LEFT(O220)*60)+MID(O220,3,2)+(MID(O220,6,2)/100))-811.35),0),""))))</f>
        <v/>
      </c>
      <c r="M220" s="17" t="str">
        <f>IF(G220="","",IF(OR(G220="NM",G220="DNS",G220="DNF",G220="DQ"),0,IF(INDEX(G$65:G220,1)="Kogel",INT((303.73*SQRT(G220))-337.5),IF(INDEX(G$65:G220,1)="Vortex",IF(INT((126*SQRT(G220))-245.5)&gt;0,INT((126*SQRT(G220))-245.5),0),""))))</f>
        <v/>
      </c>
      <c r="N220" s="17" t="str">
        <f>IF(H220="","",IF(OR(H220="NM",H220="DNS",H220="DNF",H220="DQ"),0,IF(INDEX(H$65:H220,1)="Hoog",IF(H220&gt;1.35,INT((1977.53*SQRT(H220))-1698.5),INT((H220-0.67)*733.33333+100.7)),IF(INDEX(H$65:H220,1)="Ver",IF(H220&gt;4.41,INT((887.99*SQRT(H220))-1264.5),IF(INT((H220-1.91)*200+100.5)&gt;0,INT((H220-1.91)*200+100.5),0)),""))))</f>
        <v/>
      </c>
      <c r="O220" s="17" t="str">
        <f t="shared" si="77"/>
        <v>0:00,00</v>
      </c>
      <c r="P220" s="18">
        <f t="shared" si="78"/>
        <v>207</v>
      </c>
      <c r="AC220" s="16" t="str">
        <f t="shared" si="73"/>
        <v/>
      </c>
    </row>
    <row r="221" spans="2:29" x14ac:dyDescent="0.25">
      <c r="B221" s="2" t="str">
        <f t="shared" si="74"/>
        <v/>
      </c>
      <c r="C221" s="8"/>
      <c r="D221" s="9" t="str">
        <f t="shared" si="75"/>
        <v>AV Phoenix</v>
      </c>
      <c r="E221" s="14"/>
      <c r="F221" s="15"/>
      <c r="G221" s="14"/>
      <c r="H221" s="14"/>
      <c r="I221" s="2" t="str">
        <f t="shared" si="76"/>
        <v/>
      </c>
      <c r="K221" s="17" t="str">
        <f>IF(E221="","",IF(OR(E221="NM",E221="DNS",E221="DNF",E221="DQ"),0,IF(INDEX(E$5:E221,1)="60m",IF(INT(15365/IF($D$4="ET",E221,E221+0.24)-1058)&gt;0,INT(15365/IF($D$4="ET",E221,E221+0.24)-1058),0),IF(INDEX(E$5:E221,1)="40m",IF(INT(10834/IF($D$4="ET",E221,E221+0.24)-996)&gt;0,INT(10834/IF($D$4="ET",E221,E221+0.24)-996),0),""))))</f>
        <v/>
      </c>
      <c r="L221" s="17" t="str">
        <f>IF(F221="","",IF(OR(F221="NM",F221="DNS",F221="DNF",F221="DQ"),0,IF(INDEX(F$65:F221,1)="1000m",IF(INT(276912/ ((LEFT(O221)*60)+MID(O221,3,2)+(MID(O221,6,2)/IF(VALUE(MID(O221,6,2))&lt;10,IF(VALUE(MID(O221,6,1))=0,100,10),100)))-738.5)&gt;0,INT(276912/ ((LEFT(O221)*60)+MID(O221,3,2)+(MID(O221,6,2)/IF(VALUE(MID(O221,6,2))&lt;10,IF(VALUE(MID(O221,6,1))=0,100,10),100)))-738.5),0),IF(INDEX(F$65:F221,1)="600m",IF(INT(160470.5/ ((LEFT(O221)*60)+MID(O221,3,2)+(MID(O221,6,2)/100))-811.35)&gt;0,INT(160470.5/ ((LEFT(O221)*60)+MID(O221,3,2)+(MID(O221,6,2)/100))-811.35),0),""))))</f>
        <v/>
      </c>
      <c r="M221" s="17" t="str">
        <f>IF(G221="","",IF(OR(G221="NM",G221="DNS",G221="DNF",G221="DQ"),0,IF(INDEX(G$65:G221,1)="Kogel",INT((303.73*SQRT(G221))-337.5),IF(INDEX(G$65:G221,1)="Vortex",IF(INT((126*SQRT(G221))-245.5)&gt;0,INT((126*SQRT(G221))-245.5),0),""))))</f>
        <v/>
      </c>
      <c r="N221" s="17" t="str">
        <f>IF(H221="","",IF(OR(H221="NM",H221="DNS",H221="DNF",H221="DQ"),0,IF(INDEX(H$65:H221,1)="Hoog",IF(H221&gt;1.35,INT((1977.53*SQRT(H221))-1698.5),INT((H221-0.67)*733.33333+100.7)),IF(INDEX(H$65:H221,1)="Ver",IF(H221&gt;4.41,INT((887.99*SQRT(H221))-1264.5),IF(INT((H221-1.91)*200+100.5)&gt;0,INT((H221-1.91)*200+100.5),0)),""))))</f>
        <v/>
      </c>
      <c r="O221" s="17" t="str">
        <f t="shared" si="77"/>
        <v>0:00,00</v>
      </c>
      <c r="P221" s="18">
        <f t="shared" si="78"/>
        <v>207</v>
      </c>
      <c r="AC221" s="16" t="str">
        <f t="shared" si="73"/>
        <v/>
      </c>
    </row>
    <row r="222" spans="2:29" x14ac:dyDescent="0.25">
      <c r="B222" s="2" t="str">
        <f t="shared" si="74"/>
        <v/>
      </c>
      <c r="C222" s="8"/>
      <c r="D222" s="9" t="str">
        <f t="shared" si="75"/>
        <v>AV Phoenix</v>
      </c>
      <c r="E222" s="14"/>
      <c r="F222" s="15"/>
      <c r="G222" s="14"/>
      <c r="H222" s="14"/>
      <c r="I222" s="2" t="str">
        <f t="shared" si="76"/>
        <v/>
      </c>
      <c r="K222" s="17" t="str">
        <f>IF(E222="","",IF(OR(E222="NM",E222="DNS",E222="DNF",E222="DQ"),0,IF(INDEX(E$5:E222,1)="60m",IF(INT(15365/IF($D$4="ET",E222,E222+0.24)-1058)&gt;0,INT(15365/IF($D$4="ET",E222,E222+0.24)-1058),0),IF(INDEX(E$5:E222,1)="40m",IF(INT(10834/IF($D$4="ET",E222,E222+0.24)-996)&gt;0,INT(10834/IF($D$4="ET",E222,E222+0.24)-996),0),""))))</f>
        <v/>
      </c>
      <c r="L222" s="17" t="str">
        <f>IF(F222="","",IF(OR(F222="NM",F222="DNS",F222="DNF",F222="DQ"),0,IF(INDEX(F$65:F222,1)="1000m",IF(INT(276912/ ((LEFT(O222)*60)+MID(O222,3,2)+(MID(O222,6,2)/IF(VALUE(MID(O222,6,2))&lt;10,IF(VALUE(MID(O222,6,1))=0,100,10),100)))-738.5)&gt;0,INT(276912/ ((LEFT(O222)*60)+MID(O222,3,2)+(MID(O222,6,2)/IF(VALUE(MID(O222,6,2))&lt;10,IF(VALUE(MID(O222,6,1))=0,100,10),100)))-738.5),0),IF(INDEX(F$65:F222,1)="600m",IF(INT(160470.5/ ((LEFT(O222)*60)+MID(O222,3,2)+(MID(O222,6,2)/100))-811.35)&gt;0,INT(160470.5/ ((LEFT(O222)*60)+MID(O222,3,2)+(MID(O222,6,2)/100))-811.35),0),""))))</f>
        <v/>
      </c>
      <c r="M222" s="17" t="str">
        <f>IF(G222="","",IF(OR(G222="NM",G222="DNS",G222="DNF",G222="DQ"),0,IF(INDEX(G$65:G222,1)="Kogel",INT((303.73*SQRT(G222))-337.5),IF(INDEX(G$65:G222,1)="Vortex",IF(INT((126*SQRT(G222))-245.5)&gt;0,INT((126*SQRT(G222))-245.5),0),""))))</f>
        <v/>
      </c>
      <c r="N222" s="17" t="str">
        <f>IF(H222="","",IF(OR(H222="NM",H222="DNS",H222="DNF",H222="DQ"),0,IF(INDEX(H$65:H222,1)="Hoog",IF(H222&gt;1.35,INT((1977.53*SQRT(H222))-1698.5),INT((H222-0.67)*733.33333+100.7)),IF(INDEX(H$65:H222,1)="Ver",IF(H222&gt;4.41,INT((887.99*SQRT(H222))-1264.5),IF(INT((H222-1.91)*200+100.5)&gt;0,INT((H222-1.91)*200+100.5),0)),""))))</f>
        <v/>
      </c>
      <c r="O222" s="17" t="str">
        <f t="shared" si="77"/>
        <v>0:00,00</v>
      </c>
      <c r="P222" s="18">
        <f t="shared" si="78"/>
        <v>207</v>
      </c>
      <c r="AC222" s="16" t="str">
        <f t="shared" si="73"/>
        <v/>
      </c>
    </row>
    <row r="223" spans="2:29" x14ac:dyDescent="0.25">
      <c r="B223" s="2" t="str">
        <f t="shared" si="74"/>
        <v/>
      </c>
      <c r="C223" s="8"/>
      <c r="D223" s="9" t="str">
        <f t="shared" si="75"/>
        <v>AV Phoenix</v>
      </c>
      <c r="E223" s="14"/>
      <c r="F223" s="15"/>
      <c r="G223" s="14"/>
      <c r="H223" s="14"/>
      <c r="I223" s="2" t="str">
        <f t="shared" si="76"/>
        <v/>
      </c>
      <c r="K223" s="17" t="str">
        <f>IF(E223="","",IF(OR(E223="NM",E223="DNS",E223="DNF",E223="DQ"),0,IF(INDEX(E$5:E223,1)="60m",IF(INT(15365/IF($D$4="ET",E223,E223+0.24)-1058)&gt;0,INT(15365/IF($D$4="ET",E223,E223+0.24)-1058),0),IF(INDEX(E$5:E223,1)="40m",IF(INT(10834/IF($D$4="ET",E223,E223+0.24)-996)&gt;0,INT(10834/IF($D$4="ET",E223,E223+0.24)-996),0),""))))</f>
        <v/>
      </c>
      <c r="L223" s="17" t="str">
        <f>IF(F223="","",IF(OR(F223="NM",F223="DNS",F223="DNF",F223="DQ"),0,IF(INDEX(F$65:F223,1)="1000m",IF(INT(276912/ ((LEFT(O223)*60)+MID(O223,3,2)+(MID(O223,6,2)/IF(VALUE(MID(O223,6,2))&lt;10,IF(VALUE(MID(O223,6,1))=0,100,10),100)))-738.5)&gt;0,INT(276912/ ((LEFT(O223)*60)+MID(O223,3,2)+(MID(O223,6,2)/IF(VALUE(MID(O223,6,2))&lt;10,IF(VALUE(MID(O223,6,1))=0,100,10),100)))-738.5),0),IF(INDEX(F$65:F223,1)="600m",IF(INT(160470.5/ ((LEFT(O223)*60)+MID(O223,3,2)+(MID(O223,6,2)/100))-811.35)&gt;0,INT(160470.5/ ((LEFT(O223)*60)+MID(O223,3,2)+(MID(O223,6,2)/100))-811.35),0),""))))</f>
        <v/>
      </c>
      <c r="M223" s="17" t="str">
        <f>IF(G223="","",IF(OR(G223="NM",G223="DNS",G223="DNF",G223="DQ"),0,IF(INDEX(G$65:G223,1)="Kogel",INT((303.73*SQRT(G223))-337.5),IF(INDEX(G$65:G223,1)="Vortex",IF(INT((126*SQRT(G223))-245.5)&gt;0,INT((126*SQRT(G223))-245.5),0),""))))</f>
        <v/>
      </c>
      <c r="N223" s="17" t="str">
        <f>IF(H223="","",IF(OR(H223="NM",H223="DNS",H223="DNF",H223="DQ"),0,IF(INDEX(H$65:H223,1)="Hoog",IF(H223&gt;1.35,INT((1977.53*SQRT(H223))-1698.5),INT((H223-0.67)*733.33333+100.7)),IF(INDEX(H$65:H223,1)="Ver",IF(H223&gt;4.41,INT((887.99*SQRT(H223))-1264.5),IF(INT((H223-1.91)*200+100.5)&gt;0,INT((H223-1.91)*200+100.5),0)),""))))</f>
        <v/>
      </c>
      <c r="O223" s="17" t="str">
        <f t="shared" si="77"/>
        <v>0:00,00</v>
      </c>
      <c r="P223" s="18">
        <f t="shared" si="78"/>
        <v>207</v>
      </c>
      <c r="AC223" s="16" t="str">
        <f t="shared" si="73"/>
        <v/>
      </c>
    </row>
    <row r="224" spans="2:29" x14ac:dyDescent="0.25">
      <c r="B224" s="2" t="str">
        <f t="shared" si="74"/>
        <v/>
      </c>
      <c r="C224" s="8"/>
      <c r="D224" s="9" t="str">
        <f t="shared" si="75"/>
        <v>AV Phoenix</v>
      </c>
      <c r="E224" s="14"/>
      <c r="F224" s="15"/>
      <c r="G224" s="14"/>
      <c r="H224" s="14"/>
      <c r="I224" s="2" t="str">
        <f t="shared" si="76"/>
        <v/>
      </c>
      <c r="K224" s="17" t="str">
        <f>IF(E224="","",IF(OR(E224="NM",E224="DNS",E224="DNF",E224="DQ"),0,IF(INDEX(E$5:E224,1)="60m",IF(INT(15365/IF($D$4="ET",E224,E224+0.24)-1058)&gt;0,INT(15365/IF($D$4="ET",E224,E224+0.24)-1058),0),IF(INDEX(E$5:E224,1)="40m",IF(INT(10834/IF($D$4="ET",E224,E224+0.24)-996)&gt;0,INT(10834/IF($D$4="ET",E224,E224+0.24)-996),0),""))))</f>
        <v/>
      </c>
      <c r="L224" s="17" t="str">
        <f>IF(F224="","",IF(OR(F224="NM",F224="DNS",F224="DNF",F224="DQ"),0,IF(INDEX(F$65:F224,1)="1000m",IF(INT(276912/ ((LEFT(O224)*60)+MID(O224,3,2)+(MID(O224,6,2)/IF(VALUE(MID(O224,6,2))&lt;10,IF(VALUE(MID(O224,6,1))=0,100,10),100)))-738.5)&gt;0,INT(276912/ ((LEFT(O224)*60)+MID(O224,3,2)+(MID(O224,6,2)/IF(VALUE(MID(O224,6,2))&lt;10,IF(VALUE(MID(O224,6,1))=0,100,10),100)))-738.5),0),IF(INDEX(F$65:F224,1)="600m",IF(INT(160470.5/ ((LEFT(O224)*60)+MID(O224,3,2)+(MID(O224,6,2)/100))-811.35)&gt;0,INT(160470.5/ ((LEFT(O224)*60)+MID(O224,3,2)+(MID(O224,6,2)/100))-811.35),0),""))))</f>
        <v/>
      </c>
      <c r="M224" s="17" t="str">
        <f>IF(G224="","",IF(OR(G224="NM",G224="DNS",G224="DNF",G224="DQ"),0,IF(INDEX(G$65:G224,1)="Kogel",INT((303.73*SQRT(G224))-337.5),IF(INDEX(G$65:G224,1)="Vortex",IF(INT((126*SQRT(G224))-245.5)&gt;0,INT((126*SQRT(G224))-245.5),0),""))))</f>
        <v/>
      </c>
      <c r="N224" s="17" t="str">
        <f>IF(H224="","",IF(OR(H224="NM",H224="DNS",H224="DNF",H224="DQ"),0,IF(INDEX(H$65:H224,1)="Hoog",IF(H224&gt;1.35,INT((1977.53*SQRT(H224))-1698.5),INT((H224-0.67)*733.33333+100.7)),IF(INDEX(H$65:H224,1)="Ver",IF(H224&gt;4.41,INT((887.99*SQRT(H224))-1264.5),IF(INT((H224-1.91)*200+100.5)&gt;0,INT((H224-1.91)*200+100.5),0)),""))))</f>
        <v/>
      </c>
      <c r="O224" s="17" t="str">
        <f t="shared" si="77"/>
        <v>0:00,00</v>
      </c>
      <c r="P224" s="18">
        <f t="shared" si="78"/>
        <v>207</v>
      </c>
      <c r="AC224" s="16" t="str">
        <f t="shared" si="73"/>
        <v/>
      </c>
    </row>
    <row r="225" spans="1:29" x14ac:dyDescent="0.25">
      <c r="B225" s="2" t="str">
        <f t="shared" si="74"/>
        <v/>
      </c>
      <c r="C225" s="8"/>
      <c r="D225" s="9" t="str">
        <f t="shared" si="75"/>
        <v>AV Phoenix</v>
      </c>
      <c r="E225" s="14"/>
      <c r="F225" s="15"/>
      <c r="G225" s="14"/>
      <c r="H225" s="14"/>
      <c r="I225" s="2" t="str">
        <f t="shared" si="76"/>
        <v/>
      </c>
      <c r="K225" s="17" t="str">
        <f>IF(E225="","",IF(OR(E225="NM",E225="DNS",E225="DNF",E225="DQ"),0,IF(INDEX(E$5:E225,1)="60m",IF(INT(15365/IF($D$4="ET",E225,E225+0.24)-1058)&gt;0,INT(15365/IF($D$4="ET",E225,E225+0.24)-1058),0),IF(INDEX(E$5:E225,1)="40m",IF(INT(10834/IF($D$4="ET",E225,E225+0.24)-996)&gt;0,INT(10834/IF($D$4="ET",E225,E225+0.24)-996),0),""))))</f>
        <v/>
      </c>
      <c r="L225" s="17" t="str">
        <f>IF(F225="","",IF(OR(F225="NM",F225="DNS",F225="DNF",F225="DQ"),0,IF(INDEX(F$65:F225,1)="1000m",IF(INT(276912/ ((LEFT(O225)*60)+MID(O225,3,2)+(MID(O225,6,2)/IF(VALUE(MID(O225,6,2))&lt;10,IF(VALUE(MID(O225,6,1))=0,100,10),100)))-738.5)&gt;0,INT(276912/ ((LEFT(O225)*60)+MID(O225,3,2)+(MID(O225,6,2)/IF(VALUE(MID(O225,6,2))&lt;10,IF(VALUE(MID(O225,6,1))=0,100,10),100)))-738.5),0),IF(INDEX(F$65:F225,1)="600m",IF(INT(160470.5/ ((LEFT(O225)*60)+MID(O225,3,2)+(MID(O225,6,2)/100))-811.35)&gt;0,INT(160470.5/ ((LEFT(O225)*60)+MID(O225,3,2)+(MID(O225,6,2)/100))-811.35),0),""))))</f>
        <v/>
      </c>
      <c r="M225" s="17" t="str">
        <f>IF(G225="","",IF(OR(G225="NM",G225="DNS",G225="DNF",G225="DQ"),0,IF(INDEX(G$65:G225,1)="Kogel",INT((303.73*SQRT(G225))-337.5),IF(INDEX(G$65:G225,1)="Vortex",IF(INT((126*SQRT(G225))-245.5)&gt;0,INT((126*SQRT(G225))-245.5),0),""))))</f>
        <v/>
      </c>
      <c r="N225" s="17" t="str">
        <f>IF(H225="","",IF(OR(H225="NM",H225="DNS",H225="DNF",H225="DQ"),0,IF(INDEX(H$65:H225,1)="Hoog",IF(H225&gt;1.35,INT((1977.53*SQRT(H225))-1698.5),INT((H225-0.67)*733.33333+100.7)),IF(INDEX(H$65:H225,1)="Ver",IF(H225&gt;4.41,INT((887.99*SQRT(H225))-1264.5),IF(INT((H225-1.91)*200+100.5)&gt;0,INT((H225-1.91)*200+100.5),0)),""))))</f>
        <v/>
      </c>
      <c r="O225" s="17" t="str">
        <f t="shared" si="77"/>
        <v>0:00,00</v>
      </c>
      <c r="P225" s="18">
        <f t="shared" si="78"/>
        <v>207</v>
      </c>
      <c r="AC225" s="16" t="str">
        <f t="shared" si="73"/>
        <v/>
      </c>
    </row>
    <row r="226" spans="1:29" x14ac:dyDescent="0.25">
      <c r="B226" s="2" t="str">
        <f t="shared" si="74"/>
        <v/>
      </c>
      <c r="C226" s="8"/>
      <c r="D226" s="9" t="str">
        <f t="shared" si="75"/>
        <v>AV Phoenix</v>
      </c>
      <c r="E226" s="14"/>
      <c r="F226" s="15"/>
      <c r="G226" s="14"/>
      <c r="H226" s="14"/>
      <c r="I226" s="2" t="str">
        <f t="shared" si="76"/>
        <v/>
      </c>
      <c r="K226" s="17" t="str">
        <f>IF(E226="","",IF(OR(E226="NM",E226="DNS",E226="DNF",E226="DQ"),0,IF(INDEX(E$5:E226,1)="60m",IF(INT(15365/IF($D$4="ET",E226,E226+0.24)-1058)&gt;0,INT(15365/IF($D$4="ET",E226,E226+0.24)-1058),0),IF(INDEX(E$5:E226,1)="40m",IF(INT(10834/IF($D$4="ET",E226,E226+0.24)-996)&gt;0,INT(10834/IF($D$4="ET",E226,E226+0.24)-996),0),""))))</f>
        <v/>
      </c>
      <c r="L226" s="17" t="str">
        <f>IF(F226="","",IF(OR(F226="NM",F226="DNS",F226="DNF",F226="DQ"),0,IF(INDEX(F$65:F226,1)="1000m",IF(INT(276912/ ((LEFT(O226)*60)+MID(O226,3,2)+(MID(O226,6,2)/IF(VALUE(MID(O226,6,2))&lt;10,IF(VALUE(MID(O226,6,1))=0,100,10),100)))-738.5)&gt;0,INT(276912/ ((LEFT(O226)*60)+MID(O226,3,2)+(MID(O226,6,2)/IF(VALUE(MID(O226,6,2))&lt;10,IF(VALUE(MID(O226,6,1))=0,100,10),100)))-738.5),0),IF(INDEX(F$65:F226,1)="600m",IF(INT(160470.5/ ((LEFT(O226)*60)+MID(O226,3,2)+(MID(O226,6,2)/100))-811.35)&gt;0,INT(160470.5/ ((LEFT(O226)*60)+MID(O226,3,2)+(MID(O226,6,2)/100))-811.35),0),""))))</f>
        <v/>
      </c>
      <c r="M226" s="17" t="str">
        <f>IF(G226="","",IF(OR(G226="NM",G226="DNS",G226="DNF",G226="DQ"),0,IF(INDEX(G$65:G226,1)="Kogel",INT((303.73*SQRT(G226))-337.5),IF(INDEX(G$65:G226,1)="Vortex",IF(INT((126*SQRT(G226))-245.5)&gt;0,INT((126*SQRT(G226))-245.5),0),""))))</f>
        <v/>
      </c>
      <c r="N226" s="17" t="str">
        <f>IF(H226="","",IF(OR(H226="NM",H226="DNS",H226="DNF",H226="DQ"),0,IF(INDEX(H$65:H226,1)="Hoog",IF(H226&gt;1.35,INT((1977.53*SQRT(H226))-1698.5),INT((H226-0.67)*733.33333+100.7)),IF(INDEX(H$65:H226,1)="Ver",IF(H226&gt;4.41,INT((887.99*SQRT(H226))-1264.5),IF(INT((H226-1.91)*200+100.5)&gt;0,INT((H226-1.91)*200+100.5),0)),""))))</f>
        <v/>
      </c>
      <c r="O226" s="17" t="str">
        <f t="shared" si="77"/>
        <v>0:00,00</v>
      </c>
      <c r="P226" s="18">
        <f t="shared" si="78"/>
        <v>207</v>
      </c>
      <c r="AC226" s="16" t="str">
        <f t="shared" si="73"/>
        <v/>
      </c>
    </row>
    <row r="227" spans="1:29" x14ac:dyDescent="0.25">
      <c r="B227" s="2" t="str">
        <f t="shared" si="74"/>
        <v/>
      </c>
      <c r="C227" s="8"/>
      <c r="D227" s="9" t="str">
        <f t="shared" si="75"/>
        <v>AV Phoenix</v>
      </c>
      <c r="E227" s="14"/>
      <c r="F227" s="15"/>
      <c r="G227" s="14"/>
      <c r="H227" s="14"/>
      <c r="I227" s="2" t="str">
        <f t="shared" si="76"/>
        <v/>
      </c>
      <c r="K227" s="17" t="str">
        <f>IF(E227="","",IF(OR(E227="NM",E227="DNS",E227="DNF",E227="DQ"),0,IF(INDEX(E$5:E227,1)="60m",IF(INT(15365/IF($D$4="ET",E227,E227+0.24)-1058)&gt;0,INT(15365/IF($D$4="ET",E227,E227+0.24)-1058),0),IF(INDEX(E$5:E227,1)="40m",IF(INT(10834/IF($D$4="ET",E227,E227+0.24)-996)&gt;0,INT(10834/IF($D$4="ET",E227,E227+0.24)-996),0),""))))</f>
        <v/>
      </c>
      <c r="L227" s="17" t="str">
        <f>IF(F227="","",IF(OR(F227="NM",F227="DNS",F227="DNF",F227="DQ"),0,IF(INDEX(F$65:F227,1)="1000m",IF(INT(276912/ ((LEFT(O227)*60)+MID(O227,3,2)+(MID(O227,6,2)/IF(VALUE(MID(O227,6,2))&lt;10,IF(VALUE(MID(O227,6,1))=0,100,10),100)))-738.5)&gt;0,INT(276912/ ((LEFT(O227)*60)+MID(O227,3,2)+(MID(O227,6,2)/IF(VALUE(MID(O227,6,2))&lt;10,IF(VALUE(MID(O227,6,1))=0,100,10),100)))-738.5),0),IF(INDEX(F$65:F227,1)="600m",IF(INT(160470.5/ ((LEFT(O227)*60)+MID(O227,3,2)+(MID(O227,6,2)/100))-811.35)&gt;0,INT(160470.5/ ((LEFT(O227)*60)+MID(O227,3,2)+(MID(O227,6,2)/100))-811.35),0),""))))</f>
        <v/>
      </c>
      <c r="M227" s="17" t="str">
        <f>IF(G227="","",IF(OR(G227="NM",G227="DNS",G227="DNF",G227="DQ"),0,IF(INDEX(G$65:G227,1)="Kogel",INT((303.73*SQRT(G227))-337.5),IF(INDEX(G$65:G227,1)="Vortex",IF(INT((126*SQRT(G227))-245.5)&gt;0,INT((126*SQRT(G227))-245.5),0),""))))</f>
        <v/>
      </c>
      <c r="N227" s="17" t="str">
        <f>IF(H227="","",IF(OR(H227="NM",H227="DNS",H227="DNF",H227="DQ"),0,IF(INDEX(H$65:H227,1)="Hoog",IF(H227&gt;1.35,INT((1977.53*SQRT(H227))-1698.5),INT((H227-0.67)*733.33333+100.7)),IF(INDEX(H$65:H227,1)="Ver",IF(H227&gt;4.41,INT((887.99*SQRT(H227))-1264.5),IF(INT((H227-1.91)*200+100.5)&gt;0,INT((H227-1.91)*200+100.5),0)),""))))</f>
        <v/>
      </c>
      <c r="O227" s="17" t="str">
        <f t="shared" si="77"/>
        <v>0:00,00</v>
      </c>
      <c r="P227" s="18">
        <f t="shared" si="78"/>
        <v>207</v>
      </c>
      <c r="AC227" s="16" t="str">
        <f t="shared" si="73"/>
        <v/>
      </c>
    </row>
    <row r="228" spans="1:29" x14ac:dyDescent="0.25">
      <c r="A228" s="2" t="s">
        <v>34</v>
      </c>
      <c r="B228" s="9" t="s">
        <v>49</v>
      </c>
      <c r="C228" s="2"/>
      <c r="D228" s="2"/>
      <c r="E228" s="2" t="s">
        <v>73</v>
      </c>
      <c r="F228" s="2"/>
      <c r="H228" s="2"/>
      <c r="I228" s="2"/>
      <c r="P228" s="18">
        <f t="shared" si="78"/>
        <v>207</v>
      </c>
    </row>
    <row r="229" spans="1:29" x14ac:dyDescent="0.25">
      <c r="A229" s="2" t="s">
        <v>63</v>
      </c>
      <c r="B229" s="2" t="s">
        <v>13</v>
      </c>
      <c r="C229" s="2" t="s">
        <v>33</v>
      </c>
      <c r="D229" s="2" t="s">
        <v>24</v>
      </c>
      <c r="E229" s="2" t="s">
        <v>34</v>
      </c>
      <c r="F229" s="2" t="s">
        <v>35</v>
      </c>
      <c r="G229" s="1" t="s">
        <v>36</v>
      </c>
      <c r="H229" s="2" t="s">
        <v>37</v>
      </c>
      <c r="I229" s="2"/>
      <c r="O229" s="17" t="str">
        <f>IF(B229="#",IF(RIGHT(B228,7)="4 x 60m","4x60m",IF(RIGHT(B228,7)="4 x 40m","4x40m","")),O228)</f>
        <v>4x40m</v>
      </c>
      <c r="P229" s="18">
        <f t="shared" si="78"/>
        <v>229</v>
      </c>
    </row>
    <row r="230" spans="1:29" x14ac:dyDescent="0.25">
      <c r="B230" s="2">
        <v>1</v>
      </c>
      <c r="C230" s="8"/>
      <c r="D230" s="9" t="str">
        <f t="shared" ref="D230:D235" si="79">IF(D$2&lt;&gt;"",D$2,"")</f>
        <v>AV Phoenix</v>
      </c>
      <c r="E230" s="2" t="str">
        <f>IF(E229="Categorie",IF(LEFT(B228,16)="Jongens Pupil A1","JPA1",IF(LEFT(B228,16)="Jongens Pupil A2","JPA2",IF(LEFT(B228,15)="Jongens Pupil B","JPB",IF(LEFT(B228,15)="Jongens Pupil C","JPC",IF(LEFT(B228,15)="Jongens Pupil D","JPD",IF(LEFT(B228,16)="Meisjes Pupil A1","MPA1",IF(LEFT(B228,16)="Meisjes Pupil A2","MPA2",IF(LEFT(B228,15)="Meisjes Pupil B","MPB",IF(LEFT(B228,15)="Meisjes Pupil C","MPC",IF(LEFT(B228,15)="Meisjes Pupil D","MPD","")))))))))),E229)</f>
        <v>MPB</v>
      </c>
      <c r="F230" s="2">
        <v>4</v>
      </c>
      <c r="G230" s="14"/>
      <c r="H230" s="2" t="str">
        <f>IF(OR(G230="",G230="DNF",G230="DNS",G230="DQ",NOT(ISERROR(FIND("combi",LOWER(C230))))),"",IF(O230="4x60m",IF(INT(59225/IF($D$4="ET",G230,G230+0.24)-1030)&gt;0,INT(59225/IF($D$4="ET",G230,G230+0.24)-1030),0),IF(O230="4x40m",IF(INT(41050/IF($D$4="ET",G230,G230+0.24)-953)&gt;0,INT(41050/IF($D$4="ET",G230,G230+0.24)-953),0),"")))</f>
        <v/>
      </c>
      <c r="I230" s="2"/>
      <c r="O230" s="17" t="str">
        <f>IF(B230="#",IF(RIGHT(B229,7)="4 x 60m","4x60m",IF(RIGHT(B229,7)="4 x 40m","4x40m","")),O229)</f>
        <v>4x40m</v>
      </c>
      <c r="P230" s="18">
        <f t="shared" si="78"/>
        <v>229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16" t="str">
        <f>IF(AND($D$4="HT",G230&lt;&gt;""),IF(AND(OR(G230&lt;&gt;"DNF"),OR(G230&lt;&gt;"DNS"),OR(G230&lt;&gt;"DQ"),OR(RIGHT(TEXT(G230,"#,00"),1)&lt;&gt;"0",LEFT(RIGHT(TEXT(G230,"#,00"),3),1)&lt;&gt;",")),"ongeldig",""),"")</f>
        <v/>
      </c>
    </row>
    <row r="231" spans="1:29" x14ac:dyDescent="0.25">
      <c r="B231" s="2">
        <v>2</v>
      </c>
      <c r="C231" s="8"/>
      <c r="D231" s="9" t="str">
        <f t="shared" si="79"/>
        <v>AV Phoenix</v>
      </c>
      <c r="E231" s="2" t="str">
        <f t="shared" ref="E231:E235" si="80">IF(E230="Categorie",IF(LEFT(B229,16)="Jongens Pupil A1","JPA1",IF(LEFT(B229,16)="Jongens Pupil A2","JPA2",IF(LEFT(B229,15)="Jongens Pupil B","JPB",IF(LEFT(B229,15)="Jongens Pupil C","JPC",IF(LEFT(B229,15)="Jongens Pupil D","JPD",IF(LEFT(B229,16)="Meisjes Pupil A1","MPA1",IF(LEFT(B229,16)="Meisjes Pupil A2","MPA2",IF(LEFT(B229,15)="Meisjes Pupil B","MPB",IF(LEFT(B229,15)="Meisjes Pupil C","MPC",IF(LEFT(B229,15)="Meisjes Pupil D","MPD","")))))))))),E230)</f>
        <v>MPB</v>
      </c>
      <c r="F231" s="2">
        <v>4</v>
      </c>
      <c r="G231" s="14"/>
      <c r="H231" s="2" t="str">
        <f t="shared" ref="H231:H235" si="81">IF(OR(G231="",G231="DNF",G231="DNS",G231="DQ",NOT(ISERROR(FIND("combi",LOWER(C231))))),"",IF(O231="4x60m",IF(INT(59225/IF($D$4="ET",G231,G231+0.24)-1030)&gt;0,INT(59225/IF($D$4="ET",G231,G231+0.24)-1030),0),IF(O231="4x40m",IF(INT(41050/IF($D$4="ET",G231,G231+0.24)-953)&gt;0,INT(41050/IF($D$4="ET",G231,G231+0.24)-953),0),"")))</f>
        <v/>
      </c>
      <c r="I231" s="2"/>
      <c r="O231" s="17" t="str">
        <f t="shared" ref="O231:O235" si="82">IF(B231="#",IF(RIGHT(B230,7)="4 x 60m","4x60m",IF(RIGHT(B230,7)="4 x 40m","4x40m","")),O230)</f>
        <v>4x40m</v>
      </c>
      <c r="P231" s="18">
        <f t="shared" si="78"/>
        <v>229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16" t="str">
        <f t="shared" ref="AC231:AC235" si="83">IF(AND($D$4="HT",G231&lt;&gt;""),IF(OR(RIGHT(TEXT(G231,"#,00"),1)&lt;&gt;"0",LEFT(RIGHT(TEXT(G231,"#,00"),3),1)&lt;&gt;","),"ongeldig",""),"")</f>
        <v/>
      </c>
    </row>
    <row r="232" spans="1:29" x14ac:dyDescent="0.25">
      <c r="B232" s="2">
        <v>3</v>
      </c>
      <c r="C232" s="8"/>
      <c r="D232" s="9" t="str">
        <f t="shared" si="79"/>
        <v>AV Phoenix</v>
      </c>
      <c r="E232" s="2" t="str">
        <f t="shared" si="80"/>
        <v>MPB</v>
      </c>
      <c r="F232" s="2">
        <v>4</v>
      </c>
      <c r="G232" s="14"/>
      <c r="H232" s="2" t="str">
        <f t="shared" si="81"/>
        <v/>
      </c>
      <c r="I232" s="2"/>
      <c r="O232" s="17" t="str">
        <f t="shared" si="82"/>
        <v>4x40m</v>
      </c>
      <c r="P232" s="18">
        <f t="shared" si="78"/>
        <v>229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16" t="str">
        <f t="shared" si="83"/>
        <v/>
      </c>
    </row>
    <row r="233" spans="1:29" x14ac:dyDescent="0.25">
      <c r="B233" s="2">
        <v>4</v>
      </c>
      <c r="C233" s="8"/>
      <c r="D233" s="9" t="str">
        <f t="shared" si="79"/>
        <v>AV Phoenix</v>
      </c>
      <c r="E233" s="2" t="str">
        <f t="shared" si="80"/>
        <v>MPB</v>
      </c>
      <c r="F233" s="2">
        <v>4</v>
      </c>
      <c r="G233" s="14"/>
      <c r="H233" s="2" t="str">
        <f t="shared" si="81"/>
        <v/>
      </c>
      <c r="I233" s="2"/>
      <c r="O233" s="17" t="str">
        <f t="shared" si="82"/>
        <v>4x40m</v>
      </c>
      <c r="P233" s="18">
        <f t="shared" si="78"/>
        <v>229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16" t="str">
        <f t="shared" si="83"/>
        <v/>
      </c>
    </row>
    <row r="234" spans="1:29" x14ac:dyDescent="0.25">
      <c r="B234" s="2">
        <v>5</v>
      </c>
      <c r="C234" s="8"/>
      <c r="D234" s="9" t="str">
        <f t="shared" si="79"/>
        <v>AV Phoenix</v>
      </c>
      <c r="E234" s="2" t="str">
        <f t="shared" si="80"/>
        <v>MPB</v>
      </c>
      <c r="F234" s="2">
        <v>4</v>
      </c>
      <c r="G234" s="14"/>
      <c r="H234" s="2" t="str">
        <f t="shared" si="81"/>
        <v/>
      </c>
      <c r="I234" s="2"/>
      <c r="O234" s="17" t="str">
        <f t="shared" si="82"/>
        <v>4x40m</v>
      </c>
      <c r="P234" s="18">
        <f t="shared" si="78"/>
        <v>229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16" t="str">
        <f t="shared" si="83"/>
        <v/>
      </c>
    </row>
    <row r="235" spans="1:29" x14ac:dyDescent="0.25">
      <c r="B235" s="2">
        <v>6</v>
      </c>
      <c r="C235" s="8"/>
      <c r="D235" s="9" t="str">
        <f t="shared" si="79"/>
        <v>AV Phoenix</v>
      </c>
      <c r="E235" s="2" t="str">
        <f t="shared" si="80"/>
        <v>MPB</v>
      </c>
      <c r="F235" s="2">
        <v>4</v>
      </c>
      <c r="G235" s="14"/>
      <c r="H235" s="2" t="str">
        <f t="shared" si="81"/>
        <v/>
      </c>
      <c r="I235" s="2"/>
      <c r="O235" s="17" t="str">
        <f t="shared" si="82"/>
        <v>4x40m</v>
      </c>
      <c r="P235" s="18">
        <f t="shared" si="78"/>
        <v>229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16" t="str">
        <f t="shared" si="83"/>
        <v/>
      </c>
    </row>
    <row r="236" spans="1:29" x14ac:dyDescent="0.25">
      <c r="A236" s="2" t="s">
        <v>34</v>
      </c>
      <c r="B236" s="9" t="s">
        <v>50</v>
      </c>
      <c r="C236" s="2"/>
      <c r="D236" s="2"/>
      <c r="F236" s="2"/>
      <c r="H236" s="2"/>
      <c r="I236" s="2"/>
    </row>
    <row r="237" spans="1:29" x14ac:dyDescent="0.25">
      <c r="A237" s="2" t="s">
        <v>62</v>
      </c>
      <c r="B237" s="2" t="s">
        <v>13</v>
      </c>
      <c r="C237" s="2" t="s">
        <v>23</v>
      </c>
      <c r="D237" s="2" t="s">
        <v>24</v>
      </c>
      <c r="E237" s="11" t="s">
        <v>14</v>
      </c>
      <c r="F237" s="12" t="s">
        <v>15</v>
      </c>
      <c r="G237" s="11" t="s">
        <v>31</v>
      </c>
      <c r="H237" s="11" t="s">
        <v>25</v>
      </c>
      <c r="I237" s="5" t="s">
        <v>28</v>
      </c>
      <c r="J237" s="18"/>
      <c r="K237" s="19" t="str">
        <f>CONCATENATE(E237,"p")</f>
        <v>40mp</v>
      </c>
      <c r="L237" s="19" t="str">
        <f>CONCATENATE(F237,"p")</f>
        <v>600mp</v>
      </c>
      <c r="M237" s="19" t="str">
        <f>CONCATENATE(G237,"p")</f>
        <v>Vortexp</v>
      </c>
      <c r="N237" s="19" t="str">
        <f>CONCATENATE(H237,"p")</f>
        <v>Verp</v>
      </c>
      <c r="O237" s="19" t="str">
        <f>CONCATENATE(F237,"t")</f>
        <v>600mt</v>
      </c>
      <c r="P237" s="18">
        <f>IF(B237="#",ROW(B237),P236)</f>
        <v>237</v>
      </c>
    </row>
    <row r="238" spans="1:29" x14ac:dyDescent="0.25">
      <c r="B238" s="2">
        <f>IF(I238="","",RANK(I238,I$238:I$257))</f>
        <v>1</v>
      </c>
      <c r="C238" s="8" t="s">
        <v>139</v>
      </c>
      <c r="D238" s="9" t="str">
        <f>IF(D$2&lt;&gt;"",D$2,"")</f>
        <v>AV Phoenix</v>
      </c>
      <c r="E238" s="14">
        <v>7.88</v>
      </c>
      <c r="F238" s="15">
        <v>1.8943287037037036E-3</v>
      </c>
      <c r="G238" s="14"/>
      <c r="H238" s="14">
        <v>2.73</v>
      </c>
      <c r="I238" s="2">
        <f>IF(SUM(K238:N238)&gt;0,SUM(K238:N238),"")</f>
        <v>1324</v>
      </c>
      <c r="K238" s="17">
        <f>IF(E238="","",IF(OR(E238="NM",E238="DNS",E238="DNF",E238="DQ"),0,IF(INDEX(E$5:E238,1)="60m",IF(INT(15365/IF($D$4="ET",E238,E238+0.24)-1058)&gt;0,INT(15365/IF($D$4="ET",E238,E238+0.24)-1058),0),IF(INDEX(E$5:E238,1)="40m",IF(INT(10834/IF($D$4="ET",E238,E238+0.24)-996)&gt;0,INT(10834/IF($D$4="ET",E238,E238+0.24)-996),0),""))))</f>
        <v>891</v>
      </c>
      <c r="L238" s="17">
        <f>IF(F238="","",IF(OR(F238="NM",F238="DNS",F238="DNF",F238="DQ"),0,IF(INDEX(F$95:F238,1)="1000m",IF(INT(276912/ ((LEFT(O238)*60)+MID(O238,3,2)+(MID(O238,6,2)/IF(VALUE(MID(O238,6,2))&lt;10,IF(VALUE(MID(O238,6,1))=0,100,10),100)))-738.5)&gt;0,INT(276912/ ((LEFT(O238)*60)+MID(O238,3,2)+(MID(O238,6,2)/IF(VALUE(MID(O238,6,2))&lt;10,IF(VALUE(MID(O238,6,1))=0,100,10),100)))-738.5),0),IF(INDEX(F$95:F238,1)="600m",IF(INT(160470.5/ ((LEFT(O238)*60)+MID(O238,3,2)+(MID(O238,6,2)/100))-811.35)&gt;0,INT(160470.5/ ((LEFT(O238)*60)+MID(O238,3,2)+(MID(O238,6,2)/100))-811.35),0),""))))</f>
        <v>169</v>
      </c>
      <c r="M238" s="17" t="str">
        <f>IF(G238="","",IF(OR(G238="NM",G238="DNS",G238="DNF",G238="DQ"),0,IF(INDEX(G$95:G238,1)="Kogel",INT((303.73*SQRT(G238))-337.5),IF(INDEX(G$95:G238,1)="Vortex",IF(INT((126*SQRT(G238))-245.5)&gt;0,INT((126*SQRT(G238))-245.5),0),""))))</f>
        <v/>
      </c>
      <c r="N238" s="17">
        <f>IF(H238="","",IF(OR(H238="NM",H238="DNS",H238="DNF",H238="DQ"),0,IF(INDEX(H$95:H238,1)="Hoog",IF(H238&gt;1.35,INT((1977.53*SQRT(H238))-1698.5),INT((H238-0.67)*733.33333+100.7)),IF(INDEX(H$95:H238,1)="Ver",IF(H238&gt;4.41,INT((887.99*SQRT(H238))-1264.5),IF(INT((H238-1.91)*200+100.5)&gt;0,INT((H238-1.91)*200+100.5),0)),""))))</f>
        <v>264</v>
      </c>
      <c r="O238" s="17" t="str">
        <f>TEXT(F238,"[m]:ss,00")</f>
        <v>2:43,67</v>
      </c>
      <c r="P238" s="18">
        <f>IF(B238="#",ROW(B238),P237)</f>
        <v>237</v>
      </c>
      <c r="AC238" s="16" t="str">
        <f t="shared" ref="AC238:AC257" si="84">IF(AND($D$4="HT",E238&lt;&gt;"",F238&lt;&gt;""),IF(AND(OR(E238&lt;&gt;"DNF",F238&lt;&gt;"DNF"),OR(E238&lt;&gt;"DNF",F238&lt;&gt;"DNS"),OR(E238&lt;&gt;"DNF",F238&lt;&gt;"DQ"),OR(E238&lt;&gt;"DNS",F238&lt;&gt;"DNF"),OR(E238&lt;&gt;"DNS",F238&lt;&gt;"DNS"),OR(E238&lt;&gt;"DNS",F238&lt;&gt;"DQ"),OR(E238&lt;&gt;"DQ",F238&lt;&gt;"DNF"),OR(E238&lt;&gt;"DQ",F238&lt;&gt;"DNS"),OR(E238&lt;&gt;"DQ",F238&lt;&gt;"DQ"),OR(E238&lt;&gt;"DNF",OR(RIGHT(TEXT(F238,"[m]:ss,00"),1)&lt;&gt;"0",LEFT(RIGHT(TEXT(F238,"[m]:ss,00"),3),1)&lt;&gt;",")),OR(E238&lt;&gt;"DNS",OR(RIGHT(TEXT(F238,"[m]:ss,00"),1)&lt;&gt;"0",LEFT(RIGHT(TEXT(F238,"[m]:ss,00"),3),1)&lt;&gt;",")),OR(E238&lt;&gt;"DQ",OR(RIGHT(TEXT(F238,"[m]:ss,00"),1)&lt;&gt;"0",LEFT(RIGHT(TEXT(F238,"[m]:ss,00"),3),1)&lt;&gt;",")),OR(OR(RIGHT(TEXT(E238,"#,00"),1)&lt;&gt;"0",LEFT(RIGHT(TEXT(E238,"#,00"),3),1)&lt;&gt;","),OR(RIGHT(TEXT(F238,"[m]:ss,00"),1)&lt;&gt;"0",LEFT(RIGHT(TEXT(F238,"[m]:ss,00"),3),1)&lt;&gt;",")),OR(OR(RIGHT(TEXT(E238,"#,00"),1)&lt;&gt;"0",LEFT(RIGHT(TEXT(E238,"#,00"),3),1)&lt;&gt;","),OR(F238&lt;&gt;"DNF")),OR(OR(RIGHT(TEXT(E238,"#,00"),1)&lt;&gt;"0",LEFT(RIGHT(TEXT(E238,"#,00"),3),1)&lt;&gt;","),OR(F238&lt;&gt;"DNS")),OR(OR(RIGHT(TEXT(E238,"#,00"),1)&lt;&gt;"0",LEFT(RIGHT(TEXT(E238,"#,00"),3),1)&lt;&gt;","),OR(F238&lt;&gt;"DQ"))),"ongeldig",""),"")</f>
        <v/>
      </c>
    </row>
    <row r="239" spans="1:29" x14ac:dyDescent="0.25">
      <c r="B239" s="2">
        <f t="shared" ref="B239:B257" si="85">IF(I239="","",RANK(I239,I$238:I$257))</f>
        <v>2</v>
      </c>
      <c r="C239" s="8" t="s">
        <v>156</v>
      </c>
      <c r="D239" s="9" t="str">
        <f t="shared" ref="D239:D257" si="86">IF(D$2&lt;&gt;"",D$2,"")</f>
        <v>AV Phoenix</v>
      </c>
      <c r="E239" s="14">
        <v>8.64</v>
      </c>
      <c r="F239" s="15"/>
      <c r="G239" s="14"/>
      <c r="H239" s="14"/>
      <c r="I239" s="2">
        <f t="shared" ref="I239:I257" si="87">IF(SUM(K239:N239)&gt;0,SUM(K239:N239),"")</f>
        <v>720</v>
      </c>
      <c r="K239" s="17">
        <f>IF(E239="","",IF(OR(E239="NM",E239="DNS",E239="DNF",E239="DQ"),0,IF(INDEX(E$5:E239,1)="60m",IF(INT(15365/IF($D$4="ET",E239,E239+0.24)-1058)&gt;0,INT(15365/IF($D$4="ET",E239,E239+0.24)-1058),0),IF(INDEX(E$5:E239,1)="40m",IF(INT(10834/IF($D$4="ET",E239,E239+0.24)-996)&gt;0,INT(10834/IF($D$4="ET",E239,E239+0.24)-996),0),""))))</f>
        <v>720</v>
      </c>
      <c r="L239" s="17" t="str">
        <f>IF(F239="","",IF(OR(F239="NM",F239="DNS",F239="DNF",F239="DQ"),0,IF(INDEX(F$95:F239,1)="1000m",IF(INT(276912/ ((LEFT(O239)*60)+MID(O239,3,2)+(MID(O239,6,2)/IF(VALUE(MID(O239,6,2))&lt;10,IF(VALUE(MID(O239,6,1))=0,100,10),100)))-738.5)&gt;0,INT(276912/ ((LEFT(O239)*60)+MID(O239,3,2)+(MID(O239,6,2)/IF(VALUE(MID(O239,6,2))&lt;10,IF(VALUE(MID(O239,6,1))=0,100,10),100)))-738.5),0),IF(INDEX(F$95:F239,1)="600m",IF(INT(160470.5/ ((LEFT(O239)*60)+MID(O239,3,2)+(MID(O239,6,2)/100))-811.35)&gt;0,INT(160470.5/ ((LEFT(O239)*60)+MID(O239,3,2)+(MID(O239,6,2)/100))-811.35),0),""))))</f>
        <v/>
      </c>
      <c r="M239" s="17" t="str">
        <f>IF(G239="","",IF(OR(G239="NM",G239="DNS",G239="DNF",G239="DQ"),0,IF(INDEX(G$95:G239,1)="Kogel",INT((303.73*SQRT(G239))-337.5),IF(INDEX(G$95:G239,1)="Vortex",IF(INT((126*SQRT(G239))-245.5)&gt;0,INT((126*SQRT(G239))-245.5),0),""))))</f>
        <v/>
      </c>
      <c r="N239" s="17" t="str">
        <f>IF(H239="","",IF(OR(H239="NM",H239="DNS",H239="DNF",H239="DQ"),0,IF(INDEX(H$95:H239,1)="Hoog",IF(H239&gt;1.35,INT((1977.53*SQRT(H239))-1698.5),INT((H239-0.67)*733.33333+100.7)),IF(INDEX(H$95:H239,1)="Ver",IF(H239&gt;4.41,INT((887.99*SQRT(H239))-1264.5),IF(INT((H239-1.91)*200+100.5)&gt;0,INT((H239-1.91)*200+100.5),0)),""))))</f>
        <v/>
      </c>
      <c r="O239" s="17" t="str">
        <f t="shared" ref="O239:O257" si="88">TEXT(F239,"[m]:ss,00")</f>
        <v>0:00,00</v>
      </c>
      <c r="P239" s="18">
        <f t="shared" ref="P239:P265" si="89">IF(B239="#",ROW(B239),P238)</f>
        <v>237</v>
      </c>
      <c r="AC239" s="16" t="str">
        <f t="shared" si="84"/>
        <v/>
      </c>
    </row>
    <row r="240" spans="1:29" x14ac:dyDescent="0.25">
      <c r="B240" s="2" t="str">
        <f t="shared" si="85"/>
        <v/>
      </c>
      <c r="C240" s="8"/>
      <c r="D240" s="9" t="str">
        <f t="shared" si="86"/>
        <v>AV Phoenix</v>
      </c>
      <c r="E240" s="14"/>
      <c r="F240" s="15"/>
      <c r="G240" s="14"/>
      <c r="H240" s="14"/>
      <c r="I240" s="2" t="str">
        <f t="shared" si="87"/>
        <v/>
      </c>
      <c r="K240" s="17" t="str">
        <f>IF(E240="","",IF(OR(E240="NM",E240="DNS",E240="DNF",E240="DQ"),0,IF(INDEX(E$5:E240,1)="60m",IF(INT(15365/IF($D$4="ET",E240,E240+0.24)-1058)&gt;0,INT(15365/IF($D$4="ET",E240,E240+0.24)-1058),0),IF(INDEX(E$5:E240,1)="40m",IF(INT(10834/IF($D$4="ET",E240,E240+0.24)-996)&gt;0,INT(10834/IF($D$4="ET",E240,E240+0.24)-996),0),""))))</f>
        <v/>
      </c>
      <c r="L240" s="17" t="str">
        <f>IF(F240="","",IF(OR(F240="NM",F240="DNS",F240="DNF",F240="DQ"),0,IF(INDEX(F$95:F240,1)="1000m",IF(INT(276912/ ((LEFT(O240)*60)+MID(O240,3,2)+(MID(O240,6,2)/IF(VALUE(MID(O240,6,2))&lt;10,IF(VALUE(MID(O240,6,1))=0,100,10),100)))-738.5)&gt;0,INT(276912/ ((LEFT(O240)*60)+MID(O240,3,2)+(MID(O240,6,2)/IF(VALUE(MID(O240,6,2))&lt;10,IF(VALUE(MID(O240,6,1))=0,100,10),100)))-738.5),0),IF(INDEX(F$95:F240,1)="600m",IF(INT(160470.5/ ((LEFT(O240)*60)+MID(O240,3,2)+(MID(O240,6,2)/100))-811.35)&gt;0,INT(160470.5/ ((LEFT(O240)*60)+MID(O240,3,2)+(MID(O240,6,2)/100))-811.35),0),""))))</f>
        <v/>
      </c>
      <c r="M240" s="17" t="str">
        <f>IF(G240="","",IF(OR(G240="NM",G240="DNS",G240="DNF",G240="DQ"),0,IF(INDEX(G$95:G240,1)="Kogel",INT((303.73*SQRT(G240))-337.5),IF(INDEX(G$95:G240,1)="Vortex",IF(INT((126*SQRT(G240))-245.5)&gt;0,INT((126*SQRT(G240))-245.5),0),""))))</f>
        <v/>
      </c>
      <c r="N240" s="17" t="str">
        <f>IF(H240="","",IF(OR(H240="NM",H240="DNS",H240="DNF",H240="DQ"),0,IF(INDEX(H$95:H240,1)="Hoog",IF(H240&gt;1.35,INT((1977.53*SQRT(H240))-1698.5),INT((H240-0.67)*733.33333+100.7)),IF(INDEX(H$95:H240,1)="Ver",IF(H240&gt;4.41,INT((887.99*SQRT(H240))-1264.5),IF(INT((H240-1.91)*200+100.5)&gt;0,INT((H240-1.91)*200+100.5),0)),""))))</f>
        <v/>
      </c>
      <c r="O240" s="17" t="str">
        <f t="shared" si="88"/>
        <v>0:00,00</v>
      </c>
      <c r="P240" s="18">
        <f t="shared" si="89"/>
        <v>237</v>
      </c>
      <c r="AC240" s="16" t="str">
        <f t="shared" si="84"/>
        <v/>
      </c>
    </row>
    <row r="241" spans="2:29" x14ac:dyDescent="0.25">
      <c r="B241" s="2" t="str">
        <f t="shared" si="85"/>
        <v/>
      </c>
      <c r="C241" s="8"/>
      <c r="D241" s="9" t="str">
        <f t="shared" si="86"/>
        <v>AV Phoenix</v>
      </c>
      <c r="E241" s="14"/>
      <c r="F241" s="15"/>
      <c r="G241" s="14"/>
      <c r="H241" s="14"/>
      <c r="I241" s="2" t="str">
        <f t="shared" si="87"/>
        <v/>
      </c>
      <c r="K241" s="17" t="str">
        <f>IF(E241="","",IF(OR(E241="NM",E241="DNS",E241="DNF",E241="DQ"),0,IF(INDEX(E$5:E241,1)="60m",IF(INT(15365/IF($D$4="ET",E241,E241+0.24)-1058)&gt;0,INT(15365/IF($D$4="ET",E241,E241+0.24)-1058),0),IF(INDEX(E$5:E241,1)="40m",IF(INT(10834/IF($D$4="ET",E241,E241+0.24)-996)&gt;0,INT(10834/IF($D$4="ET",E241,E241+0.24)-996),0),""))))</f>
        <v/>
      </c>
      <c r="L241" s="17" t="str">
        <f>IF(F241="","",IF(OR(F241="NM",F241="DNS",F241="DNF",F241="DQ"),0,IF(INDEX(F$95:F241,1)="1000m",IF(INT(276912/ ((LEFT(O241)*60)+MID(O241,3,2)+(MID(O241,6,2)/IF(VALUE(MID(O241,6,2))&lt;10,IF(VALUE(MID(O241,6,1))=0,100,10),100)))-738.5)&gt;0,INT(276912/ ((LEFT(O241)*60)+MID(O241,3,2)+(MID(O241,6,2)/IF(VALUE(MID(O241,6,2))&lt;10,IF(VALUE(MID(O241,6,1))=0,100,10),100)))-738.5),0),IF(INDEX(F$95:F241,1)="600m",IF(INT(160470.5/ ((LEFT(O241)*60)+MID(O241,3,2)+(MID(O241,6,2)/100))-811.35)&gt;0,INT(160470.5/ ((LEFT(O241)*60)+MID(O241,3,2)+(MID(O241,6,2)/100))-811.35),0),""))))</f>
        <v/>
      </c>
      <c r="M241" s="17" t="str">
        <f>IF(G241="","",IF(OR(G241="NM",G241="DNS",G241="DNF",G241="DQ"),0,IF(INDEX(G$95:G241,1)="Kogel",INT((303.73*SQRT(G241))-337.5),IF(INDEX(G$95:G241,1)="Vortex",IF(INT((126*SQRT(G241))-245.5)&gt;0,INT((126*SQRT(G241))-245.5),0),""))))</f>
        <v/>
      </c>
      <c r="N241" s="17" t="str">
        <f>IF(H241="","",IF(OR(H241="NM",H241="DNS",H241="DNF",H241="DQ"),0,IF(INDEX(H$95:H241,1)="Hoog",IF(H241&gt;1.35,INT((1977.53*SQRT(H241))-1698.5),INT((H241-0.67)*733.33333+100.7)),IF(INDEX(H$95:H241,1)="Ver",IF(H241&gt;4.41,INT((887.99*SQRT(H241))-1264.5),IF(INT((H241-1.91)*200+100.5)&gt;0,INT((H241-1.91)*200+100.5),0)),""))))</f>
        <v/>
      </c>
      <c r="O241" s="17" t="str">
        <f t="shared" si="88"/>
        <v>0:00,00</v>
      </c>
      <c r="P241" s="18">
        <f t="shared" si="89"/>
        <v>237</v>
      </c>
      <c r="AC241" s="16" t="str">
        <f t="shared" si="84"/>
        <v/>
      </c>
    </row>
    <row r="242" spans="2:29" x14ac:dyDescent="0.25">
      <c r="B242" s="2" t="str">
        <f t="shared" si="85"/>
        <v/>
      </c>
      <c r="C242" s="8"/>
      <c r="D242" s="9" t="str">
        <f t="shared" si="86"/>
        <v>AV Phoenix</v>
      </c>
      <c r="E242" s="14"/>
      <c r="F242" s="15"/>
      <c r="G242" s="14"/>
      <c r="H242" s="14"/>
      <c r="I242" s="2" t="str">
        <f t="shared" si="87"/>
        <v/>
      </c>
      <c r="K242" s="17" t="str">
        <f>IF(E242="","",IF(OR(E242="NM",E242="DNS",E242="DNF",E242="DQ"),0,IF(INDEX(E$5:E242,1)="60m",IF(INT(15365/IF($D$4="ET",E242,E242+0.24)-1058)&gt;0,INT(15365/IF($D$4="ET",E242,E242+0.24)-1058),0),IF(INDEX(E$5:E242,1)="40m",IF(INT(10834/IF($D$4="ET",E242,E242+0.24)-996)&gt;0,INT(10834/IF($D$4="ET",E242,E242+0.24)-996),0),""))))</f>
        <v/>
      </c>
      <c r="L242" s="17" t="str">
        <f>IF(F242="","",IF(OR(F242="NM",F242="DNS",F242="DNF",F242="DQ"),0,IF(INDEX(F$95:F242,1)="1000m",IF(INT(276912/ ((LEFT(O242)*60)+MID(O242,3,2)+(MID(O242,6,2)/IF(VALUE(MID(O242,6,2))&lt;10,IF(VALUE(MID(O242,6,1))=0,100,10),100)))-738.5)&gt;0,INT(276912/ ((LEFT(O242)*60)+MID(O242,3,2)+(MID(O242,6,2)/IF(VALUE(MID(O242,6,2))&lt;10,IF(VALUE(MID(O242,6,1))=0,100,10),100)))-738.5),0),IF(INDEX(F$95:F242,1)="600m",IF(INT(160470.5/ ((LEFT(O242)*60)+MID(O242,3,2)+(MID(O242,6,2)/100))-811.35)&gt;0,INT(160470.5/ ((LEFT(O242)*60)+MID(O242,3,2)+(MID(O242,6,2)/100))-811.35),0),""))))</f>
        <v/>
      </c>
      <c r="M242" s="17" t="str">
        <f>IF(G242="","",IF(OR(G242="NM",G242="DNS",G242="DNF",G242="DQ"),0,IF(INDEX(G$95:G242,1)="Kogel",INT((303.73*SQRT(G242))-337.5),IF(INDEX(G$95:G242,1)="Vortex",IF(INT((126*SQRT(G242))-245.5)&gt;0,INT((126*SQRT(G242))-245.5),0),""))))</f>
        <v/>
      </c>
      <c r="N242" s="17" t="str">
        <f>IF(H242="","",IF(OR(H242="NM",H242="DNS",H242="DNF",H242="DQ"),0,IF(INDEX(H$95:H242,1)="Hoog",IF(H242&gt;1.35,INT((1977.53*SQRT(H242))-1698.5),INT((H242-0.67)*733.33333+100.7)),IF(INDEX(H$95:H242,1)="Ver",IF(H242&gt;4.41,INT((887.99*SQRT(H242))-1264.5),IF(INT((H242-1.91)*200+100.5)&gt;0,INT((H242-1.91)*200+100.5),0)),""))))</f>
        <v/>
      </c>
      <c r="O242" s="17" t="str">
        <f t="shared" si="88"/>
        <v>0:00,00</v>
      </c>
      <c r="P242" s="18">
        <f t="shared" si="89"/>
        <v>237</v>
      </c>
      <c r="AC242" s="16" t="str">
        <f t="shared" si="84"/>
        <v/>
      </c>
    </row>
    <row r="243" spans="2:29" x14ac:dyDescent="0.25">
      <c r="B243" s="2" t="str">
        <f t="shared" si="85"/>
        <v/>
      </c>
      <c r="C243" s="8"/>
      <c r="D243" s="9" t="str">
        <f t="shared" si="86"/>
        <v>AV Phoenix</v>
      </c>
      <c r="E243" s="14"/>
      <c r="F243" s="15"/>
      <c r="G243" s="14"/>
      <c r="H243" s="14"/>
      <c r="I243" s="2" t="str">
        <f t="shared" si="87"/>
        <v/>
      </c>
      <c r="K243" s="17" t="str">
        <f>IF(E243="","",IF(OR(E243="NM",E243="DNS",E243="DNF",E243="DQ"),0,IF(INDEX(E$5:E243,1)="60m",IF(INT(15365/IF($D$4="ET",E243,E243+0.24)-1058)&gt;0,INT(15365/IF($D$4="ET",E243,E243+0.24)-1058),0),IF(INDEX(E$5:E243,1)="40m",IF(INT(10834/IF($D$4="ET",E243,E243+0.24)-996)&gt;0,INT(10834/IF($D$4="ET",E243,E243+0.24)-996),0),""))))</f>
        <v/>
      </c>
      <c r="L243" s="17" t="str">
        <f>IF(F243="","",IF(OR(F243="NM",F243="DNS",F243="DNF",F243="DQ"),0,IF(INDEX(F$95:F243,1)="1000m",IF(INT(276912/ ((LEFT(O243)*60)+MID(O243,3,2)+(MID(O243,6,2)/IF(VALUE(MID(O243,6,2))&lt;10,IF(VALUE(MID(O243,6,1))=0,100,10),100)))-738.5)&gt;0,INT(276912/ ((LEFT(O243)*60)+MID(O243,3,2)+(MID(O243,6,2)/IF(VALUE(MID(O243,6,2))&lt;10,IF(VALUE(MID(O243,6,1))=0,100,10),100)))-738.5),0),IF(INDEX(F$95:F243,1)="600m",IF(INT(160470.5/ ((LEFT(O243)*60)+MID(O243,3,2)+(MID(O243,6,2)/100))-811.35)&gt;0,INT(160470.5/ ((LEFT(O243)*60)+MID(O243,3,2)+(MID(O243,6,2)/100))-811.35),0),""))))</f>
        <v/>
      </c>
      <c r="M243" s="17" t="str">
        <f>IF(G243="","",IF(OR(G243="NM",G243="DNS",G243="DNF",G243="DQ"),0,IF(INDEX(G$95:G243,1)="Kogel",INT((303.73*SQRT(G243))-337.5),IF(INDEX(G$95:G243,1)="Vortex",IF(INT((126*SQRT(G243))-245.5)&gt;0,INT((126*SQRT(G243))-245.5),0),""))))</f>
        <v/>
      </c>
      <c r="N243" s="17" t="str">
        <f>IF(H243="","",IF(OR(H243="NM",H243="DNS",H243="DNF",H243="DQ"),0,IF(INDEX(H$95:H243,1)="Hoog",IF(H243&gt;1.35,INT((1977.53*SQRT(H243))-1698.5),INT((H243-0.67)*733.33333+100.7)),IF(INDEX(H$95:H243,1)="Ver",IF(H243&gt;4.41,INT((887.99*SQRT(H243))-1264.5),IF(INT((H243-1.91)*200+100.5)&gt;0,INT((H243-1.91)*200+100.5),0)),""))))</f>
        <v/>
      </c>
      <c r="O243" s="17" t="str">
        <f t="shared" si="88"/>
        <v>0:00,00</v>
      </c>
      <c r="P243" s="18">
        <f t="shared" si="89"/>
        <v>237</v>
      </c>
      <c r="AC243" s="16" t="str">
        <f t="shared" si="84"/>
        <v/>
      </c>
    </row>
    <row r="244" spans="2:29" x14ac:dyDescent="0.25">
      <c r="B244" s="2" t="str">
        <f t="shared" si="85"/>
        <v/>
      </c>
      <c r="C244" s="8"/>
      <c r="D244" s="9" t="str">
        <f t="shared" si="86"/>
        <v>AV Phoenix</v>
      </c>
      <c r="E244" s="14"/>
      <c r="F244" s="15"/>
      <c r="G244" s="14"/>
      <c r="H244" s="14"/>
      <c r="I244" s="2" t="str">
        <f t="shared" si="87"/>
        <v/>
      </c>
      <c r="K244" s="17" t="str">
        <f>IF(E244="","",IF(OR(E244="NM",E244="DNS",E244="DNF",E244="DQ"),0,IF(INDEX(E$5:E244,1)="60m",IF(INT(15365/IF($D$4="ET",E244,E244+0.24)-1058)&gt;0,INT(15365/IF($D$4="ET",E244,E244+0.24)-1058),0),IF(INDEX(E$5:E244,1)="40m",IF(INT(10834/IF($D$4="ET",E244,E244+0.24)-996)&gt;0,INT(10834/IF($D$4="ET",E244,E244+0.24)-996),0),""))))</f>
        <v/>
      </c>
      <c r="L244" s="17" t="str">
        <f>IF(F244="","",IF(OR(F244="NM",F244="DNS",F244="DNF",F244="DQ"),0,IF(INDEX(F$95:F244,1)="1000m",IF(INT(276912/ ((LEFT(O244)*60)+MID(O244,3,2)+(MID(O244,6,2)/IF(VALUE(MID(O244,6,2))&lt;10,IF(VALUE(MID(O244,6,1))=0,100,10),100)))-738.5)&gt;0,INT(276912/ ((LEFT(O244)*60)+MID(O244,3,2)+(MID(O244,6,2)/IF(VALUE(MID(O244,6,2))&lt;10,IF(VALUE(MID(O244,6,1))=0,100,10),100)))-738.5),0),IF(INDEX(F$95:F244,1)="600m",IF(INT(160470.5/ ((LEFT(O244)*60)+MID(O244,3,2)+(MID(O244,6,2)/100))-811.35)&gt;0,INT(160470.5/ ((LEFT(O244)*60)+MID(O244,3,2)+(MID(O244,6,2)/100))-811.35),0),""))))</f>
        <v/>
      </c>
      <c r="M244" s="17" t="str">
        <f>IF(G244="","",IF(OR(G244="NM",G244="DNS",G244="DNF",G244="DQ"),0,IF(INDEX(G$95:G244,1)="Kogel",INT((303.73*SQRT(G244))-337.5),IF(INDEX(G$95:G244,1)="Vortex",IF(INT((126*SQRT(G244))-245.5)&gt;0,INT((126*SQRT(G244))-245.5),0),""))))</f>
        <v/>
      </c>
      <c r="N244" s="17" t="str">
        <f>IF(H244="","",IF(OR(H244="NM",H244="DNS",H244="DNF",H244="DQ"),0,IF(INDEX(H$95:H244,1)="Hoog",IF(H244&gt;1.35,INT((1977.53*SQRT(H244))-1698.5),INT((H244-0.67)*733.33333+100.7)),IF(INDEX(H$95:H244,1)="Ver",IF(H244&gt;4.41,INT((887.99*SQRT(H244))-1264.5),IF(INT((H244-1.91)*200+100.5)&gt;0,INT((H244-1.91)*200+100.5),0)),""))))</f>
        <v/>
      </c>
      <c r="O244" s="17" t="str">
        <f t="shared" si="88"/>
        <v>0:00,00</v>
      </c>
      <c r="P244" s="18">
        <f t="shared" si="89"/>
        <v>237</v>
      </c>
      <c r="AC244" s="16" t="str">
        <f t="shared" si="84"/>
        <v/>
      </c>
    </row>
    <row r="245" spans="2:29" x14ac:dyDescent="0.25">
      <c r="B245" s="2" t="str">
        <f t="shared" si="85"/>
        <v/>
      </c>
      <c r="C245" s="8"/>
      <c r="D245" s="9" t="str">
        <f t="shared" si="86"/>
        <v>AV Phoenix</v>
      </c>
      <c r="E245" s="14"/>
      <c r="F245" s="15"/>
      <c r="G245" s="14"/>
      <c r="H245" s="14"/>
      <c r="I245" s="2" t="str">
        <f t="shared" si="87"/>
        <v/>
      </c>
      <c r="K245" s="17" t="str">
        <f>IF(E245="","",IF(OR(E245="NM",E245="DNS",E245="DNF",E245="DQ"),0,IF(INDEX(E$5:E245,1)="60m",IF(INT(15365/IF($D$4="ET",E245,E245+0.24)-1058)&gt;0,INT(15365/IF($D$4="ET",E245,E245+0.24)-1058),0),IF(INDEX(E$5:E245,1)="40m",IF(INT(10834/IF($D$4="ET",E245,E245+0.24)-996)&gt;0,INT(10834/IF($D$4="ET",E245,E245+0.24)-996),0),""))))</f>
        <v/>
      </c>
      <c r="L245" s="17" t="str">
        <f>IF(F245="","",IF(OR(F245="NM",F245="DNS",F245="DNF",F245="DQ"),0,IF(INDEX(F$95:F245,1)="1000m",IF(INT(276912/ ((LEFT(O245)*60)+MID(O245,3,2)+(MID(O245,6,2)/IF(VALUE(MID(O245,6,2))&lt;10,IF(VALUE(MID(O245,6,1))=0,100,10),100)))-738.5)&gt;0,INT(276912/ ((LEFT(O245)*60)+MID(O245,3,2)+(MID(O245,6,2)/IF(VALUE(MID(O245,6,2))&lt;10,IF(VALUE(MID(O245,6,1))=0,100,10),100)))-738.5),0),IF(INDEX(F$95:F245,1)="600m",IF(INT(160470.5/ ((LEFT(O245)*60)+MID(O245,3,2)+(MID(O245,6,2)/100))-811.35)&gt;0,INT(160470.5/ ((LEFT(O245)*60)+MID(O245,3,2)+(MID(O245,6,2)/100))-811.35),0),""))))</f>
        <v/>
      </c>
      <c r="M245" s="17" t="str">
        <f>IF(G245="","",IF(OR(G245="NM",G245="DNS",G245="DNF",G245="DQ"),0,IF(INDEX(G$95:G245,1)="Kogel",INT((303.73*SQRT(G245))-337.5),IF(INDEX(G$95:G245,1)="Vortex",IF(INT((126*SQRT(G245))-245.5)&gt;0,INT((126*SQRT(G245))-245.5),0),""))))</f>
        <v/>
      </c>
      <c r="N245" s="17" t="str">
        <f>IF(H245="","",IF(OR(H245="NM",H245="DNS",H245="DNF",H245="DQ"),0,IF(INDEX(H$95:H245,1)="Hoog",IF(H245&gt;1.35,INT((1977.53*SQRT(H245))-1698.5),INT((H245-0.67)*733.33333+100.7)),IF(INDEX(H$95:H245,1)="Ver",IF(H245&gt;4.41,INT((887.99*SQRT(H245))-1264.5),IF(INT((H245-1.91)*200+100.5)&gt;0,INT((H245-1.91)*200+100.5),0)),""))))</f>
        <v/>
      </c>
      <c r="O245" s="17" t="str">
        <f t="shared" si="88"/>
        <v>0:00,00</v>
      </c>
      <c r="P245" s="18">
        <f t="shared" si="89"/>
        <v>237</v>
      </c>
      <c r="AC245" s="16" t="str">
        <f t="shared" si="84"/>
        <v/>
      </c>
    </row>
    <row r="246" spans="2:29" x14ac:dyDescent="0.25">
      <c r="B246" s="2" t="str">
        <f t="shared" si="85"/>
        <v/>
      </c>
      <c r="C246" s="8"/>
      <c r="D246" s="9" t="str">
        <f t="shared" si="86"/>
        <v>AV Phoenix</v>
      </c>
      <c r="E246" s="14"/>
      <c r="F246" s="15"/>
      <c r="G246" s="14"/>
      <c r="H246" s="14"/>
      <c r="I246" s="2" t="str">
        <f t="shared" si="87"/>
        <v/>
      </c>
      <c r="K246" s="17" t="str">
        <f>IF(E246="","",IF(OR(E246="NM",E246="DNS",E246="DNF",E246="DQ"),0,IF(INDEX(E$5:E246,1)="60m",IF(INT(15365/IF($D$4="ET",E246,E246+0.24)-1058)&gt;0,INT(15365/IF($D$4="ET",E246,E246+0.24)-1058),0),IF(INDEX(E$5:E246,1)="40m",IF(INT(10834/IF($D$4="ET",E246,E246+0.24)-996)&gt;0,INT(10834/IF($D$4="ET",E246,E246+0.24)-996),0),""))))</f>
        <v/>
      </c>
      <c r="L246" s="17" t="str">
        <f>IF(F246="","",IF(OR(F246="NM",F246="DNS",F246="DNF",F246="DQ"),0,IF(INDEX(F$95:F246,1)="1000m",IF(INT(276912/ ((LEFT(O246)*60)+MID(O246,3,2)+(MID(O246,6,2)/IF(VALUE(MID(O246,6,2))&lt;10,IF(VALUE(MID(O246,6,1))=0,100,10),100)))-738.5)&gt;0,INT(276912/ ((LEFT(O246)*60)+MID(O246,3,2)+(MID(O246,6,2)/IF(VALUE(MID(O246,6,2))&lt;10,IF(VALUE(MID(O246,6,1))=0,100,10),100)))-738.5),0),IF(INDEX(F$95:F246,1)="600m",IF(INT(160470.5/ ((LEFT(O246)*60)+MID(O246,3,2)+(MID(O246,6,2)/100))-811.35)&gt;0,INT(160470.5/ ((LEFT(O246)*60)+MID(O246,3,2)+(MID(O246,6,2)/100))-811.35),0),""))))</f>
        <v/>
      </c>
      <c r="M246" s="17" t="str">
        <f>IF(G246="","",IF(OR(G246="NM",G246="DNS",G246="DNF",G246="DQ"),0,IF(INDEX(G$95:G246,1)="Kogel",INT((303.73*SQRT(G246))-337.5),IF(INDEX(G$95:G246,1)="Vortex",IF(INT((126*SQRT(G246))-245.5)&gt;0,INT((126*SQRT(G246))-245.5),0),""))))</f>
        <v/>
      </c>
      <c r="N246" s="17" t="str">
        <f>IF(H246="","",IF(OR(H246="NM",H246="DNS",H246="DNF",H246="DQ"),0,IF(INDEX(H$95:H246,1)="Hoog",IF(H246&gt;1.35,INT((1977.53*SQRT(H246))-1698.5),INT((H246-0.67)*733.33333+100.7)),IF(INDEX(H$95:H246,1)="Ver",IF(H246&gt;4.41,INT((887.99*SQRT(H246))-1264.5),IF(INT((H246-1.91)*200+100.5)&gt;0,INT((H246-1.91)*200+100.5),0)),""))))</f>
        <v/>
      </c>
      <c r="O246" s="17" t="str">
        <f t="shared" si="88"/>
        <v>0:00,00</v>
      </c>
      <c r="P246" s="18">
        <f t="shared" si="89"/>
        <v>237</v>
      </c>
      <c r="AC246" s="16" t="str">
        <f t="shared" si="84"/>
        <v/>
      </c>
    </row>
    <row r="247" spans="2:29" x14ac:dyDescent="0.25">
      <c r="B247" s="2" t="str">
        <f t="shared" si="85"/>
        <v/>
      </c>
      <c r="C247" s="8"/>
      <c r="D247" s="9" t="str">
        <f t="shared" si="86"/>
        <v>AV Phoenix</v>
      </c>
      <c r="E247" s="14"/>
      <c r="F247" s="15"/>
      <c r="G247" s="14"/>
      <c r="H247" s="14"/>
      <c r="I247" s="2" t="str">
        <f t="shared" si="87"/>
        <v/>
      </c>
      <c r="K247" s="17" t="str">
        <f>IF(E247="","",IF(OR(E247="NM",E247="DNS",E247="DNF",E247="DQ"),0,IF(INDEX(E$5:E247,1)="60m",IF(INT(15365/IF($D$4="ET",E247,E247+0.24)-1058)&gt;0,INT(15365/IF($D$4="ET",E247,E247+0.24)-1058),0),IF(INDEX(E$5:E247,1)="40m",IF(INT(10834/IF($D$4="ET",E247,E247+0.24)-996)&gt;0,INT(10834/IF($D$4="ET",E247,E247+0.24)-996),0),""))))</f>
        <v/>
      </c>
      <c r="L247" s="17" t="str">
        <f>IF(F247="","",IF(OR(F247="NM",F247="DNS",F247="DNF",F247="DQ"),0,IF(INDEX(F$95:F247,1)="1000m",IF(INT(276912/ ((LEFT(O247)*60)+MID(O247,3,2)+(MID(O247,6,2)/IF(VALUE(MID(O247,6,2))&lt;10,IF(VALUE(MID(O247,6,1))=0,100,10),100)))-738.5)&gt;0,INT(276912/ ((LEFT(O247)*60)+MID(O247,3,2)+(MID(O247,6,2)/IF(VALUE(MID(O247,6,2))&lt;10,IF(VALUE(MID(O247,6,1))=0,100,10),100)))-738.5),0),IF(INDEX(F$95:F247,1)="600m",IF(INT(160470.5/ ((LEFT(O247)*60)+MID(O247,3,2)+(MID(O247,6,2)/100))-811.35)&gt;0,INT(160470.5/ ((LEFT(O247)*60)+MID(O247,3,2)+(MID(O247,6,2)/100))-811.35),0),""))))</f>
        <v/>
      </c>
      <c r="M247" s="17" t="str">
        <f>IF(G247="","",IF(OR(G247="NM",G247="DNS",G247="DNF",G247="DQ"),0,IF(INDEX(G$95:G247,1)="Kogel",INT((303.73*SQRT(G247))-337.5),IF(INDEX(G$95:G247,1)="Vortex",IF(INT((126*SQRT(G247))-245.5)&gt;0,INT((126*SQRT(G247))-245.5),0),""))))</f>
        <v/>
      </c>
      <c r="N247" s="17" t="str">
        <f>IF(H247="","",IF(OR(H247="NM",H247="DNS",H247="DNF",H247="DQ"),0,IF(INDEX(H$95:H247,1)="Hoog",IF(H247&gt;1.35,INT((1977.53*SQRT(H247))-1698.5),INT((H247-0.67)*733.33333+100.7)),IF(INDEX(H$95:H247,1)="Ver",IF(H247&gt;4.41,INT((887.99*SQRT(H247))-1264.5),IF(INT((H247-1.91)*200+100.5)&gt;0,INT((H247-1.91)*200+100.5),0)),""))))</f>
        <v/>
      </c>
      <c r="O247" s="17" t="str">
        <f t="shared" si="88"/>
        <v>0:00,00</v>
      </c>
      <c r="P247" s="18">
        <f t="shared" si="89"/>
        <v>237</v>
      </c>
      <c r="AC247" s="16" t="str">
        <f t="shared" si="84"/>
        <v/>
      </c>
    </row>
    <row r="248" spans="2:29" x14ac:dyDescent="0.25">
      <c r="B248" s="2" t="str">
        <f t="shared" si="85"/>
        <v/>
      </c>
      <c r="C248" s="8"/>
      <c r="D248" s="9" t="str">
        <f t="shared" si="86"/>
        <v>AV Phoenix</v>
      </c>
      <c r="E248" s="14"/>
      <c r="F248" s="15"/>
      <c r="G248" s="14"/>
      <c r="H248" s="14"/>
      <c r="I248" s="2" t="str">
        <f t="shared" si="87"/>
        <v/>
      </c>
      <c r="K248" s="17" t="str">
        <f>IF(E248="","",IF(OR(E248="NM",E248="DNS",E248="DNF",E248="DQ"),0,IF(INDEX(E$5:E248,1)="60m",IF(INT(15365/IF($D$4="ET",E248,E248+0.24)-1058)&gt;0,INT(15365/IF($D$4="ET",E248,E248+0.24)-1058),0),IF(INDEX(E$5:E248,1)="40m",IF(INT(10834/IF($D$4="ET",E248,E248+0.24)-996)&gt;0,INT(10834/IF($D$4="ET",E248,E248+0.24)-996),0),""))))</f>
        <v/>
      </c>
      <c r="L248" s="17" t="str">
        <f>IF(F248="","",IF(OR(F248="NM",F248="DNS",F248="DNF",F248="DQ"),0,IF(INDEX(F$95:F248,1)="1000m",IF(INT(276912/ ((LEFT(O248)*60)+MID(O248,3,2)+(MID(O248,6,2)/IF(VALUE(MID(O248,6,2))&lt;10,IF(VALUE(MID(O248,6,1))=0,100,10),100)))-738.5)&gt;0,INT(276912/ ((LEFT(O248)*60)+MID(O248,3,2)+(MID(O248,6,2)/IF(VALUE(MID(O248,6,2))&lt;10,IF(VALUE(MID(O248,6,1))=0,100,10),100)))-738.5),0),IF(INDEX(F$95:F248,1)="600m",IF(INT(160470.5/ ((LEFT(O248)*60)+MID(O248,3,2)+(MID(O248,6,2)/100))-811.35)&gt;0,INT(160470.5/ ((LEFT(O248)*60)+MID(O248,3,2)+(MID(O248,6,2)/100))-811.35),0),""))))</f>
        <v/>
      </c>
      <c r="M248" s="17" t="str">
        <f>IF(G248="","",IF(OR(G248="NM",G248="DNS",G248="DNF",G248="DQ"),0,IF(INDEX(G$95:G248,1)="Kogel",INT((303.73*SQRT(G248))-337.5),IF(INDEX(G$95:G248,1)="Vortex",IF(INT((126*SQRT(G248))-245.5)&gt;0,INT((126*SQRT(G248))-245.5),0),""))))</f>
        <v/>
      </c>
      <c r="N248" s="17" t="str">
        <f>IF(H248="","",IF(OR(H248="NM",H248="DNS",H248="DNF",H248="DQ"),0,IF(INDEX(H$95:H248,1)="Hoog",IF(H248&gt;1.35,INT((1977.53*SQRT(H248))-1698.5),INT((H248-0.67)*733.33333+100.7)),IF(INDEX(H$95:H248,1)="Ver",IF(H248&gt;4.41,INT((887.99*SQRT(H248))-1264.5),IF(INT((H248-1.91)*200+100.5)&gt;0,INT((H248-1.91)*200+100.5),0)),""))))</f>
        <v/>
      </c>
      <c r="O248" s="17" t="str">
        <f t="shared" si="88"/>
        <v>0:00,00</v>
      </c>
      <c r="P248" s="18">
        <f t="shared" si="89"/>
        <v>237</v>
      </c>
      <c r="AC248" s="16" t="str">
        <f t="shared" si="84"/>
        <v/>
      </c>
    </row>
    <row r="249" spans="2:29" x14ac:dyDescent="0.25">
      <c r="B249" s="2" t="str">
        <f t="shared" si="85"/>
        <v/>
      </c>
      <c r="C249" s="8"/>
      <c r="D249" s="9" t="str">
        <f t="shared" si="86"/>
        <v>AV Phoenix</v>
      </c>
      <c r="E249" s="14"/>
      <c r="F249" s="15"/>
      <c r="G249" s="14"/>
      <c r="H249" s="14"/>
      <c r="I249" s="2" t="str">
        <f t="shared" si="87"/>
        <v/>
      </c>
      <c r="K249" s="17" t="str">
        <f>IF(E249="","",IF(OR(E249="NM",E249="DNS",E249="DNF",E249="DQ"),0,IF(INDEX(E$5:E249,1)="60m",IF(INT(15365/IF($D$4="ET",E249,E249+0.24)-1058)&gt;0,INT(15365/IF($D$4="ET",E249,E249+0.24)-1058),0),IF(INDEX(E$5:E249,1)="40m",IF(INT(10834/IF($D$4="ET",E249,E249+0.24)-996)&gt;0,INT(10834/IF($D$4="ET",E249,E249+0.24)-996),0),""))))</f>
        <v/>
      </c>
      <c r="L249" s="17" t="str">
        <f>IF(F249="","",IF(OR(F249="NM",F249="DNS",F249="DNF",F249="DQ"),0,IF(INDEX(F$95:F249,1)="1000m",IF(INT(276912/ ((LEFT(O249)*60)+MID(O249,3,2)+(MID(O249,6,2)/IF(VALUE(MID(O249,6,2))&lt;10,IF(VALUE(MID(O249,6,1))=0,100,10),100)))-738.5)&gt;0,INT(276912/ ((LEFT(O249)*60)+MID(O249,3,2)+(MID(O249,6,2)/IF(VALUE(MID(O249,6,2))&lt;10,IF(VALUE(MID(O249,6,1))=0,100,10),100)))-738.5),0),IF(INDEX(F$95:F249,1)="600m",IF(INT(160470.5/ ((LEFT(O249)*60)+MID(O249,3,2)+(MID(O249,6,2)/100))-811.35)&gt;0,INT(160470.5/ ((LEFT(O249)*60)+MID(O249,3,2)+(MID(O249,6,2)/100))-811.35),0),""))))</f>
        <v/>
      </c>
      <c r="M249" s="17" t="str">
        <f>IF(G249="","",IF(OR(G249="NM",G249="DNS",G249="DNF",G249="DQ"),0,IF(INDEX(G$95:G249,1)="Kogel",INT((303.73*SQRT(G249))-337.5),IF(INDEX(G$95:G249,1)="Vortex",IF(INT((126*SQRT(G249))-245.5)&gt;0,INT((126*SQRT(G249))-245.5),0),""))))</f>
        <v/>
      </c>
      <c r="N249" s="17" t="str">
        <f>IF(H249="","",IF(OR(H249="NM",H249="DNS",H249="DNF",H249="DQ"),0,IF(INDEX(H$95:H249,1)="Hoog",IF(H249&gt;1.35,INT((1977.53*SQRT(H249))-1698.5),INT((H249-0.67)*733.33333+100.7)),IF(INDEX(H$95:H249,1)="Ver",IF(H249&gt;4.41,INT((887.99*SQRT(H249))-1264.5),IF(INT((H249-1.91)*200+100.5)&gt;0,INT((H249-1.91)*200+100.5),0)),""))))</f>
        <v/>
      </c>
      <c r="O249" s="17" t="str">
        <f t="shared" si="88"/>
        <v>0:00,00</v>
      </c>
      <c r="P249" s="18">
        <f t="shared" si="89"/>
        <v>237</v>
      </c>
      <c r="AC249" s="16" t="str">
        <f t="shared" si="84"/>
        <v/>
      </c>
    </row>
    <row r="250" spans="2:29" x14ac:dyDescent="0.25">
      <c r="B250" s="2" t="str">
        <f t="shared" si="85"/>
        <v/>
      </c>
      <c r="C250" s="8"/>
      <c r="D250" s="9" t="str">
        <f t="shared" si="86"/>
        <v>AV Phoenix</v>
      </c>
      <c r="E250" s="14"/>
      <c r="F250" s="15"/>
      <c r="G250" s="14"/>
      <c r="H250" s="14"/>
      <c r="I250" s="2" t="str">
        <f t="shared" si="87"/>
        <v/>
      </c>
      <c r="K250" s="17" t="str">
        <f>IF(E250="","",IF(OR(E250="NM",E250="DNS",E250="DNF",E250="DQ"),0,IF(INDEX(E$5:E250,1)="60m",IF(INT(15365/IF($D$4="ET",E250,E250+0.24)-1058)&gt;0,INT(15365/IF($D$4="ET",E250,E250+0.24)-1058),0),IF(INDEX(E$5:E250,1)="40m",IF(INT(10834/IF($D$4="ET",E250,E250+0.24)-996)&gt;0,INT(10834/IF($D$4="ET",E250,E250+0.24)-996),0),""))))</f>
        <v/>
      </c>
      <c r="L250" s="17" t="str">
        <f>IF(F250="","",IF(OR(F250="NM",F250="DNS",F250="DNF",F250="DQ"),0,IF(INDEX(F$95:F250,1)="1000m",IF(INT(276912/ ((LEFT(O250)*60)+MID(O250,3,2)+(MID(O250,6,2)/IF(VALUE(MID(O250,6,2))&lt;10,IF(VALUE(MID(O250,6,1))=0,100,10),100)))-738.5)&gt;0,INT(276912/ ((LEFT(O250)*60)+MID(O250,3,2)+(MID(O250,6,2)/IF(VALUE(MID(O250,6,2))&lt;10,IF(VALUE(MID(O250,6,1))=0,100,10),100)))-738.5),0),IF(INDEX(F$95:F250,1)="600m",IF(INT(160470.5/ ((LEFT(O250)*60)+MID(O250,3,2)+(MID(O250,6,2)/100))-811.35)&gt;0,INT(160470.5/ ((LEFT(O250)*60)+MID(O250,3,2)+(MID(O250,6,2)/100))-811.35),0),""))))</f>
        <v/>
      </c>
      <c r="M250" s="17" t="str">
        <f>IF(G250="","",IF(OR(G250="NM",G250="DNS",G250="DNF",G250="DQ"),0,IF(INDEX(G$95:G250,1)="Kogel",INT((303.73*SQRT(G250))-337.5),IF(INDEX(G$95:G250,1)="Vortex",IF(INT((126*SQRT(G250))-245.5)&gt;0,INT((126*SQRT(G250))-245.5),0),""))))</f>
        <v/>
      </c>
      <c r="N250" s="17" t="str">
        <f>IF(H250="","",IF(OR(H250="NM",H250="DNS",H250="DNF",H250="DQ"),0,IF(INDEX(H$95:H250,1)="Hoog",IF(H250&gt;1.35,INT((1977.53*SQRT(H250))-1698.5),INT((H250-0.67)*733.33333+100.7)),IF(INDEX(H$95:H250,1)="Ver",IF(H250&gt;4.41,INT((887.99*SQRT(H250))-1264.5),IF(INT((H250-1.91)*200+100.5)&gt;0,INT((H250-1.91)*200+100.5),0)),""))))</f>
        <v/>
      </c>
      <c r="O250" s="17" t="str">
        <f t="shared" si="88"/>
        <v>0:00,00</v>
      </c>
      <c r="P250" s="18">
        <f t="shared" si="89"/>
        <v>237</v>
      </c>
      <c r="AC250" s="16" t="str">
        <f t="shared" si="84"/>
        <v/>
      </c>
    </row>
    <row r="251" spans="2:29" x14ac:dyDescent="0.25">
      <c r="B251" s="2" t="str">
        <f t="shared" si="85"/>
        <v/>
      </c>
      <c r="C251" s="8"/>
      <c r="D251" s="9" t="str">
        <f t="shared" si="86"/>
        <v>AV Phoenix</v>
      </c>
      <c r="E251" s="14"/>
      <c r="F251" s="15"/>
      <c r="G251" s="14"/>
      <c r="H251" s="14"/>
      <c r="I251" s="2" t="str">
        <f t="shared" si="87"/>
        <v/>
      </c>
      <c r="K251" s="17" t="str">
        <f>IF(E251="","",IF(OR(E251="NM",E251="DNS",E251="DNF",E251="DQ"),0,IF(INDEX(E$5:E251,1)="60m",IF(INT(15365/IF($D$4="ET",E251,E251+0.24)-1058)&gt;0,INT(15365/IF($D$4="ET",E251,E251+0.24)-1058),0),IF(INDEX(E$5:E251,1)="40m",IF(INT(10834/IF($D$4="ET",E251,E251+0.24)-996)&gt;0,INT(10834/IF($D$4="ET",E251,E251+0.24)-996),0),""))))</f>
        <v/>
      </c>
      <c r="L251" s="17" t="str">
        <f>IF(F251="","",IF(OR(F251="NM",F251="DNS",F251="DNF",F251="DQ"),0,IF(INDEX(F$95:F251,1)="1000m",IF(INT(276912/ ((LEFT(O251)*60)+MID(O251,3,2)+(MID(O251,6,2)/IF(VALUE(MID(O251,6,2))&lt;10,IF(VALUE(MID(O251,6,1))=0,100,10),100)))-738.5)&gt;0,INT(276912/ ((LEFT(O251)*60)+MID(O251,3,2)+(MID(O251,6,2)/IF(VALUE(MID(O251,6,2))&lt;10,IF(VALUE(MID(O251,6,1))=0,100,10),100)))-738.5),0),IF(INDEX(F$95:F251,1)="600m",IF(INT(160470.5/ ((LEFT(O251)*60)+MID(O251,3,2)+(MID(O251,6,2)/100))-811.35)&gt;0,INT(160470.5/ ((LEFT(O251)*60)+MID(O251,3,2)+(MID(O251,6,2)/100))-811.35),0),""))))</f>
        <v/>
      </c>
      <c r="M251" s="17" t="str">
        <f>IF(G251="","",IF(OR(G251="NM",G251="DNS",G251="DNF",G251="DQ"),0,IF(INDEX(G$95:G251,1)="Kogel",INT((303.73*SQRT(G251))-337.5),IF(INDEX(G$95:G251,1)="Vortex",IF(INT((126*SQRT(G251))-245.5)&gt;0,INT((126*SQRT(G251))-245.5),0),""))))</f>
        <v/>
      </c>
      <c r="N251" s="17" t="str">
        <f>IF(H251="","",IF(OR(H251="NM",H251="DNS",H251="DNF",H251="DQ"),0,IF(INDEX(H$95:H251,1)="Hoog",IF(H251&gt;1.35,INT((1977.53*SQRT(H251))-1698.5),INT((H251-0.67)*733.33333+100.7)),IF(INDEX(H$95:H251,1)="Ver",IF(H251&gt;4.41,INT((887.99*SQRT(H251))-1264.5),IF(INT((H251-1.91)*200+100.5)&gt;0,INT((H251-1.91)*200+100.5),0)),""))))</f>
        <v/>
      </c>
      <c r="O251" s="17" t="str">
        <f t="shared" si="88"/>
        <v>0:00,00</v>
      </c>
      <c r="P251" s="18">
        <f t="shared" si="89"/>
        <v>237</v>
      </c>
      <c r="AC251" s="16" t="str">
        <f t="shared" si="84"/>
        <v/>
      </c>
    </row>
    <row r="252" spans="2:29" x14ac:dyDescent="0.25">
      <c r="B252" s="2" t="str">
        <f t="shared" si="85"/>
        <v/>
      </c>
      <c r="C252" s="8"/>
      <c r="D252" s="9" t="str">
        <f t="shared" si="86"/>
        <v>AV Phoenix</v>
      </c>
      <c r="E252" s="14"/>
      <c r="F252" s="15"/>
      <c r="G252" s="14"/>
      <c r="H252" s="14"/>
      <c r="I252" s="2" t="str">
        <f t="shared" si="87"/>
        <v/>
      </c>
      <c r="K252" s="17" t="str">
        <f>IF(E252="","",IF(OR(E252="NM",E252="DNS",E252="DNF",E252="DQ"),0,IF(INDEX(E$5:E252,1)="60m",IF(INT(15365/IF($D$4="ET",E252,E252+0.24)-1058)&gt;0,INT(15365/IF($D$4="ET",E252,E252+0.24)-1058),0),IF(INDEX(E$5:E252,1)="40m",IF(INT(10834/IF($D$4="ET",E252,E252+0.24)-996)&gt;0,INT(10834/IF($D$4="ET",E252,E252+0.24)-996),0),""))))</f>
        <v/>
      </c>
      <c r="L252" s="17" t="str">
        <f>IF(F252="","",IF(OR(F252="NM",F252="DNS",F252="DNF",F252="DQ"),0,IF(INDEX(F$95:F252,1)="1000m",IF(INT(276912/ ((LEFT(O252)*60)+MID(O252,3,2)+(MID(O252,6,2)/IF(VALUE(MID(O252,6,2))&lt;10,IF(VALUE(MID(O252,6,1))=0,100,10),100)))-738.5)&gt;0,INT(276912/ ((LEFT(O252)*60)+MID(O252,3,2)+(MID(O252,6,2)/IF(VALUE(MID(O252,6,2))&lt;10,IF(VALUE(MID(O252,6,1))=0,100,10),100)))-738.5),0),IF(INDEX(F$95:F252,1)="600m",IF(INT(160470.5/ ((LEFT(O252)*60)+MID(O252,3,2)+(MID(O252,6,2)/100))-811.35)&gt;0,INT(160470.5/ ((LEFT(O252)*60)+MID(O252,3,2)+(MID(O252,6,2)/100))-811.35),0),""))))</f>
        <v/>
      </c>
      <c r="M252" s="17" t="str">
        <f>IF(G252="","",IF(OR(G252="NM",G252="DNS",G252="DNF",G252="DQ"),0,IF(INDEX(G$95:G252,1)="Kogel",INT((303.73*SQRT(G252))-337.5),IF(INDEX(G$95:G252,1)="Vortex",IF(INT((126*SQRT(G252))-245.5)&gt;0,INT((126*SQRT(G252))-245.5),0),""))))</f>
        <v/>
      </c>
      <c r="N252" s="17" t="str">
        <f>IF(H252="","",IF(OR(H252="NM",H252="DNS",H252="DNF",H252="DQ"),0,IF(INDEX(H$95:H252,1)="Hoog",IF(H252&gt;1.35,INT((1977.53*SQRT(H252))-1698.5),INT((H252-0.67)*733.33333+100.7)),IF(INDEX(H$95:H252,1)="Ver",IF(H252&gt;4.41,INT((887.99*SQRT(H252))-1264.5),IF(INT((H252-1.91)*200+100.5)&gt;0,INT((H252-1.91)*200+100.5),0)),""))))</f>
        <v/>
      </c>
      <c r="O252" s="17" t="str">
        <f t="shared" si="88"/>
        <v>0:00,00</v>
      </c>
      <c r="P252" s="18">
        <f t="shared" si="89"/>
        <v>237</v>
      </c>
      <c r="AC252" s="16" t="str">
        <f t="shared" si="84"/>
        <v/>
      </c>
    </row>
    <row r="253" spans="2:29" x14ac:dyDescent="0.25">
      <c r="B253" s="2" t="str">
        <f t="shared" si="85"/>
        <v/>
      </c>
      <c r="C253" s="8"/>
      <c r="D253" s="9" t="str">
        <f t="shared" si="86"/>
        <v>AV Phoenix</v>
      </c>
      <c r="E253" s="14"/>
      <c r="F253" s="15"/>
      <c r="G253" s="14"/>
      <c r="H253" s="14"/>
      <c r="I253" s="2" t="str">
        <f t="shared" si="87"/>
        <v/>
      </c>
      <c r="K253" s="17" t="str">
        <f>IF(E253="","",IF(OR(E253="NM",E253="DNS",E253="DNF",E253="DQ"),0,IF(INDEX(E$5:E253,1)="60m",IF(INT(15365/IF($D$4="ET",E253,E253+0.24)-1058)&gt;0,INT(15365/IF($D$4="ET",E253,E253+0.24)-1058),0),IF(INDEX(E$5:E253,1)="40m",IF(INT(10834/IF($D$4="ET",E253,E253+0.24)-996)&gt;0,INT(10834/IF($D$4="ET",E253,E253+0.24)-996),0),""))))</f>
        <v/>
      </c>
      <c r="L253" s="17" t="str">
        <f>IF(F253="","",IF(OR(F253="NM",F253="DNS",F253="DNF",F253="DQ"),0,IF(INDEX(F$95:F253,1)="1000m",IF(INT(276912/ ((LEFT(O253)*60)+MID(O253,3,2)+(MID(O253,6,2)/IF(VALUE(MID(O253,6,2))&lt;10,IF(VALUE(MID(O253,6,1))=0,100,10),100)))-738.5)&gt;0,INT(276912/ ((LEFT(O253)*60)+MID(O253,3,2)+(MID(O253,6,2)/IF(VALUE(MID(O253,6,2))&lt;10,IF(VALUE(MID(O253,6,1))=0,100,10),100)))-738.5),0),IF(INDEX(F$95:F253,1)="600m",IF(INT(160470.5/ ((LEFT(O253)*60)+MID(O253,3,2)+(MID(O253,6,2)/100))-811.35)&gt;0,INT(160470.5/ ((LEFT(O253)*60)+MID(O253,3,2)+(MID(O253,6,2)/100))-811.35),0),""))))</f>
        <v/>
      </c>
      <c r="M253" s="17" t="str">
        <f>IF(G253="","",IF(OR(G253="NM",G253="DNS",G253="DNF",G253="DQ"),0,IF(INDEX(G$95:G253,1)="Kogel",INT((303.73*SQRT(G253))-337.5),IF(INDEX(G$95:G253,1)="Vortex",IF(INT((126*SQRT(G253))-245.5)&gt;0,INT((126*SQRT(G253))-245.5),0),""))))</f>
        <v/>
      </c>
      <c r="N253" s="17" t="str">
        <f>IF(H253="","",IF(OR(H253="NM",H253="DNS",H253="DNF",H253="DQ"),0,IF(INDEX(H$95:H253,1)="Hoog",IF(H253&gt;1.35,INT((1977.53*SQRT(H253))-1698.5),INT((H253-0.67)*733.33333+100.7)),IF(INDEX(H$95:H253,1)="Ver",IF(H253&gt;4.41,INT((887.99*SQRT(H253))-1264.5),IF(INT((H253-1.91)*200+100.5)&gt;0,INT((H253-1.91)*200+100.5),0)),""))))</f>
        <v/>
      </c>
      <c r="O253" s="17" t="str">
        <f t="shared" si="88"/>
        <v>0:00,00</v>
      </c>
      <c r="P253" s="18">
        <f t="shared" si="89"/>
        <v>237</v>
      </c>
      <c r="AC253" s="16" t="str">
        <f t="shared" si="84"/>
        <v/>
      </c>
    </row>
    <row r="254" spans="2:29" x14ac:dyDescent="0.25">
      <c r="B254" s="2" t="str">
        <f t="shared" si="85"/>
        <v/>
      </c>
      <c r="C254" s="8"/>
      <c r="D254" s="9" t="str">
        <f t="shared" si="86"/>
        <v>AV Phoenix</v>
      </c>
      <c r="E254" s="14"/>
      <c r="F254" s="15"/>
      <c r="G254" s="14"/>
      <c r="H254" s="14"/>
      <c r="I254" s="2" t="str">
        <f t="shared" si="87"/>
        <v/>
      </c>
      <c r="K254" s="17" t="str">
        <f>IF(E254="","",IF(OR(E254="NM",E254="DNS",E254="DNF",E254="DQ"),0,IF(INDEX(E$5:E254,1)="60m",IF(INT(15365/IF($D$4="ET",E254,E254+0.24)-1058)&gt;0,INT(15365/IF($D$4="ET",E254,E254+0.24)-1058),0),IF(INDEX(E$5:E254,1)="40m",IF(INT(10834/IF($D$4="ET",E254,E254+0.24)-996)&gt;0,INT(10834/IF($D$4="ET",E254,E254+0.24)-996),0),""))))</f>
        <v/>
      </c>
      <c r="L254" s="17" t="str">
        <f>IF(F254="","",IF(OR(F254="NM",F254="DNS",F254="DNF",F254="DQ"),0,IF(INDEX(F$95:F254,1)="1000m",IF(INT(276912/ ((LEFT(O254)*60)+MID(O254,3,2)+(MID(O254,6,2)/IF(VALUE(MID(O254,6,2))&lt;10,IF(VALUE(MID(O254,6,1))=0,100,10),100)))-738.5)&gt;0,INT(276912/ ((LEFT(O254)*60)+MID(O254,3,2)+(MID(O254,6,2)/IF(VALUE(MID(O254,6,2))&lt;10,IF(VALUE(MID(O254,6,1))=0,100,10),100)))-738.5),0),IF(INDEX(F$95:F254,1)="600m",IF(INT(160470.5/ ((LEFT(O254)*60)+MID(O254,3,2)+(MID(O254,6,2)/100))-811.35)&gt;0,INT(160470.5/ ((LEFT(O254)*60)+MID(O254,3,2)+(MID(O254,6,2)/100))-811.35),0),""))))</f>
        <v/>
      </c>
      <c r="M254" s="17" t="str">
        <f>IF(G254="","",IF(OR(G254="NM",G254="DNS",G254="DNF",G254="DQ"),0,IF(INDEX(G$95:G254,1)="Kogel",INT((303.73*SQRT(G254))-337.5),IF(INDEX(G$95:G254,1)="Vortex",IF(INT((126*SQRT(G254))-245.5)&gt;0,INT((126*SQRT(G254))-245.5),0),""))))</f>
        <v/>
      </c>
      <c r="N254" s="17" t="str">
        <f>IF(H254="","",IF(OR(H254="NM",H254="DNS",H254="DNF",H254="DQ"),0,IF(INDEX(H$95:H254,1)="Hoog",IF(H254&gt;1.35,INT((1977.53*SQRT(H254))-1698.5),INT((H254-0.67)*733.33333+100.7)),IF(INDEX(H$95:H254,1)="Ver",IF(H254&gt;4.41,INT((887.99*SQRT(H254))-1264.5),IF(INT((H254-1.91)*200+100.5)&gt;0,INT((H254-1.91)*200+100.5),0)),""))))</f>
        <v/>
      </c>
      <c r="O254" s="17" t="str">
        <f t="shared" si="88"/>
        <v>0:00,00</v>
      </c>
      <c r="P254" s="18">
        <f t="shared" si="89"/>
        <v>237</v>
      </c>
      <c r="AC254" s="16" t="str">
        <f t="shared" si="84"/>
        <v/>
      </c>
    </row>
    <row r="255" spans="2:29" x14ac:dyDescent="0.25">
      <c r="B255" s="2" t="str">
        <f t="shared" si="85"/>
        <v/>
      </c>
      <c r="C255" s="8"/>
      <c r="D255" s="9" t="str">
        <f t="shared" si="86"/>
        <v>AV Phoenix</v>
      </c>
      <c r="E255" s="14"/>
      <c r="F255" s="15"/>
      <c r="G255" s="14"/>
      <c r="H255" s="14"/>
      <c r="I255" s="2" t="str">
        <f t="shared" si="87"/>
        <v/>
      </c>
      <c r="K255" s="17" t="str">
        <f>IF(E255="","",IF(OR(E255="NM",E255="DNS",E255="DNF",E255="DQ"),0,IF(INDEX(E$5:E255,1)="60m",IF(INT(15365/IF($D$4="ET",E255,E255+0.24)-1058)&gt;0,INT(15365/IF($D$4="ET",E255,E255+0.24)-1058),0),IF(INDEX(E$5:E255,1)="40m",IF(INT(10834/IF($D$4="ET",E255,E255+0.24)-996)&gt;0,INT(10834/IF($D$4="ET",E255,E255+0.24)-996),0),""))))</f>
        <v/>
      </c>
      <c r="L255" s="17" t="str">
        <f>IF(F255="","",IF(OR(F255="NM",F255="DNS",F255="DNF",F255="DQ"),0,IF(INDEX(F$95:F255,1)="1000m",IF(INT(276912/ ((LEFT(O255)*60)+MID(O255,3,2)+(MID(O255,6,2)/IF(VALUE(MID(O255,6,2))&lt;10,IF(VALUE(MID(O255,6,1))=0,100,10),100)))-738.5)&gt;0,INT(276912/ ((LEFT(O255)*60)+MID(O255,3,2)+(MID(O255,6,2)/IF(VALUE(MID(O255,6,2))&lt;10,IF(VALUE(MID(O255,6,1))=0,100,10),100)))-738.5),0),IF(INDEX(F$95:F255,1)="600m",IF(INT(160470.5/ ((LEFT(O255)*60)+MID(O255,3,2)+(MID(O255,6,2)/100))-811.35)&gt;0,INT(160470.5/ ((LEFT(O255)*60)+MID(O255,3,2)+(MID(O255,6,2)/100))-811.35),0),""))))</f>
        <v/>
      </c>
      <c r="M255" s="17" t="str">
        <f>IF(G255="","",IF(OR(G255="NM",G255="DNS",G255="DNF",G255="DQ"),0,IF(INDEX(G$95:G255,1)="Kogel",INT((303.73*SQRT(G255))-337.5),IF(INDEX(G$95:G255,1)="Vortex",IF(INT((126*SQRT(G255))-245.5)&gt;0,INT((126*SQRT(G255))-245.5),0),""))))</f>
        <v/>
      </c>
      <c r="N255" s="17" t="str">
        <f>IF(H255="","",IF(OR(H255="NM",H255="DNS",H255="DNF",H255="DQ"),0,IF(INDEX(H$95:H255,1)="Hoog",IF(H255&gt;1.35,INT((1977.53*SQRT(H255))-1698.5),INT((H255-0.67)*733.33333+100.7)),IF(INDEX(H$95:H255,1)="Ver",IF(H255&gt;4.41,INT((887.99*SQRT(H255))-1264.5),IF(INT((H255-1.91)*200+100.5)&gt;0,INT((H255-1.91)*200+100.5),0)),""))))</f>
        <v/>
      </c>
      <c r="O255" s="17" t="str">
        <f t="shared" si="88"/>
        <v>0:00,00</v>
      </c>
      <c r="P255" s="18">
        <f t="shared" si="89"/>
        <v>237</v>
      </c>
      <c r="AC255" s="16" t="str">
        <f t="shared" si="84"/>
        <v/>
      </c>
    </row>
    <row r="256" spans="2:29" x14ac:dyDescent="0.25">
      <c r="B256" s="2" t="str">
        <f t="shared" si="85"/>
        <v/>
      </c>
      <c r="C256" s="8"/>
      <c r="D256" s="9" t="str">
        <f t="shared" si="86"/>
        <v>AV Phoenix</v>
      </c>
      <c r="E256" s="14"/>
      <c r="F256" s="15"/>
      <c r="G256" s="14"/>
      <c r="H256" s="14"/>
      <c r="I256" s="2" t="str">
        <f t="shared" si="87"/>
        <v/>
      </c>
      <c r="K256" s="17" t="str">
        <f>IF(E256="","",IF(OR(E256="NM",E256="DNS",E256="DNF",E256="DQ"),0,IF(INDEX(E$5:E256,1)="60m",IF(INT(15365/IF($D$4="ET",E256,E256+0.24)-1058)&gt;0,INT(15365/IF($D$4="ET",E256,E256+0.24)-1058),0),IF(INDEX(E$5:E256,1)="40m",IF(INT(10834/IF($D$4="ET",E256,E256+0.24)-996)&gt;0,INT(10834/IF($D$4="ET",E256,E256+0.24)-996),0),""))))</f>
        <v/>
      </c>
      <c r="L256" s="17" t="str">
        <f>IF(F256="","",IF(OR(F256="NM",F256="DNS",F256="DNF",F256="DQ"),0,IF(INDEX(F$95:F256,1)="1000m",IF(INT(276912/ ((LEFT(O256)*60)+MID(O256,3,2)+(MID(O256,6,2)/IF(VALUE(MID(O256,6,2))&lt;10,IF(VALUE(MID(O256,6,1))=0,100,10),100)))-738.5)&gt;0,INT(276912/ ((LEFT(O256)*60)+MID(O256,3,2)+(MID(O256,6,2)/IF(VALUE(MID(O256,6,2))&lt;10,IF(VALUE(MID(O256,6,1))=0,100,10),100)))-738.5),0),IF(INDEX(F$95:F256,1)="600m",IF(INT(160470.5/ ((LEFT(O256)*60)+MID(O256,3,2)+(MID(O256,6,2)/100))-811.35)&gt;0,INT(160470.5/ ((LEFT(O256)*60)+MID(O256,3,2)+(MID(O256,6,2)/100))-811.35),0),""))))</f>
        <v/>
      </c>
      <c r="M256" s="17" t="str">
        <f>IF(G256="","",IF(OR(G256="NM",G256="DNS",G256="DNF",G256="DQ"),0,IF(INDEX(G$95:G256,1)="Kogel",INT((303.73*SQRT(G256))-337.5),IF(INDEX(G$95:G256,1)="Vortex",IF(INT((126*SQRT(G256))-245.5)&gt;0,INT((126*SQRT(G256))-245.5),0),""))))</f>
        <v/>
      </c>
      <c r="N256" s="17" t="str">
        <f>IF(H256="","",IF(OR(H256="NM",H256="DNS",H256="DNF",H256="DQ"),0,IF(INDEX(H$95:H256,1)="Hoog",IF(H256&gt;1.35,INT((1977.53*SQRT(H256))-1698.5),INT((H256-0.67)*733.33333+100.7)),IF(INDEX(H$95:H256,1)="Ver",IF(H256&gt;4.41,INT((887.99*SQRT(H256))-1264.5),IF(INT((H256-1.91)*200+100.5)&gt;0,INT((H256-1.91)*200+100.5),0)),""))))</f>
        <v/>
      </c>
      <c r="O256" s="17" t="str">
        <f t="shared" si="88"/>
        <v>0:00,00</v>
      </c>
      <c r="P256" s="18">
        <f t="shared" si="89"/>
        <v>237</v>
      </c>
      <c r="AC256" s="16" t="str">
        <f t="shared" si="84"/>
        <v/>
      </c>
    </row>
    <row r="257" spans="1:29" x14ac:dyDescent="0.25">
      <c r="B257" s="2" t="str">
        <f t="shared" si="85"/>
        <v/>
      </c>
      <c r="C257" s="8"/>
      <c r="D257" s="9" t="str">
        <f t="shared" si="86"/>
        <v>AV Phoenix</v>
      </c>
      <c r="E257" s="14"/>
      <c r="F257" s="15"/>
      <c r="G257" s="14"/>
      <c r="H257" s="14"/>
      <c r="I257" s="2" t="str">
        <f t="shared" si="87"/>
        <v/>
      </c>
      <c r="K257" s="17" t="str">
        <f>IF(E257="","",IF(OR(E257="NM",E257="DNS",E257="DNF",E257="DQ"),0,IF(INDEX(E$5:E257,1)="60m",IF(INT(15365/IF($D$4="ET",E257,E257+0.24)-1058)&gt;0,INT(15365/IF($D$4="ET",E257,E257+0.24)-1058),0),IF(INDEX(E$5:E257,1)="40m",IF(INT(10834/IF($D$4="ET",E257,E257+0.24)-996)&gt;0,INT(10834/IF($D$4="ET",E257,E257+0.24)-996),0),""))))</f>
        <v/>
      </c>
      <c r="L257" s="17" t="str">
        <f>IF(F257="","",IF(OR(F257="NM",F257="DNS",F257="DNF",F257="DQ"),0,IF(INDEX(F$95:F257,1)="1000m",IF(INT(276912/ ((LEFT(O257)*60)+MID(O257,3,2)+(MID(O257,6,2)/IF(VALUE(MID(O257,6,2))&lt;10,IF(VALUE(MID(O257,6,1))=0,100,10),100)))-738.5)&gt;0,INT(276912/ ((LEFT(O257)*60)+MID(O257,3,2)+(MID(O257,6,2)/IF(VALUE(MID(O257,6,2))&lt;10,IF(VALUE(MID(O257,6,1))=0,100,10),100)))-738.5),0),IF(INDEX(F$95:F257,1)="600m",IF(INT(160470.5/ ((LEFT(O257)*60)+MID(O257,3,2)+(MID(O257,6,2)/100))-811.35)&gt;0,INT(160470.5/ ((LEFT(O257)*60)+MID(O257,3,2)+(MID(O257,6,2)/100))-811.35),0),""))))</f>
        <v/>
      </c>
      <c r="M257" s="17" t="str">
        <f>IF(G257="","",IF(OR(G257="NM",G257="DNS",G257="DNF",G257="DQ"),0,IF(INDEX(G$95:G257,1)="Kogel",INT((303.73*SQRT(G257))-337.5),IF(INDEX(G$95:G257,1)="Vortex",IF(INT((126*SQRT(G257))-245.5)&gt;0,INT((126*SQRT(G257))-245.5),0),""))))</f>
        <v/>
      </c>
      <c r="N257" s="17" t="str">
        <f>IF(H257="","",IF(OR(H257="NM",H257="DNS",H257="DNF",H257="DQ"),0,IF(INDEX(H$95:H257,1)="Hoog",IF(H257&gt;1.35,INT((1977.53*SQRT(H257))-1698.5),INT((H257-0.67)*733.33333+100.7)),IF(INDEX(H$95:H257,1)="Ver",IF(H257&gt;4.41,INT((887.99*SQRT(H257))-1264.5),IF(INT((H257-1.91)*200+100.5)&gt;0,INT((H257-1.91)*200+100.5),0)),""))))</f>
        <v/>
      </c>
      <c r="O257" s="17" t="str">
        <f t="shared" si="88"/>
        <v>0:00,00</v>
      </c>
      <c r="P257" s="18">
        <f t="shared" si="89"/>
        <v>237</v>
      </c>
      <c r="AC257" s="16" t="str">
        <f t="shared" si="84"/>
        <v/>
      </c>
    </row>
    <row r="258" spans="1:29" x14ac:dyDescent="0.25">
      <c r="A258" s="2" t="s">
        <v>34</v>
      </c>
      <c r="B258" s="9" t="s">
        <v>51</v>
      </c>
      <c r="C258" s="2"/>
      <c r="D258" s="2"/>
      <c r="E258" s="2" t="s">
        <v>73</v>
      </c>
      <c r="F258" s="2"/>
      <c r="H258" s="2"/>
      <c r="I258" s="2"/>
      <c r="P258" s="18">
        <f t="shared" si="89"/>
        <v>237</v>
      </c>
    </row>
    <row r="259" spans="1:29" x14ac:dyDescent="0.25">
      <c r="A259" s="2" t="s">
        <v>63</v>
      </c>
      <c r="B259" s="2" t="s">
        <v>13</v>
      </c>
      <c r="C259" s="2" t="s">
        <v>33</v>
      </c>
      <c r="D259" s="2" t="s">
        <v>24</v>
      </c>
      <c r="E259" s="2" t="s">
        <v>34</v>
      </c>
      <c r="F259" s="2" t="s">
        <v>35</v>
      </c>
      <c r="G259" s="1" t="s">
        <v>36</v>
      </c>
      <c r="H259" s="2" t="s">
        <v>37</v>
      </c>
      <c r="I259" s="2"/>
      <c r="O259" s="17" t="str">
        <f>IF(B259="#",IF(RIGHT(B258,7)="4 x 60m","4x60m",IF(RIGHT(B258,7)="4 x 40m","4x40m","")),O258)</f>
        <v>4x40m</v>
      </c>
      <c r="P259" s="18">
        <f t="shared" si="89"/>
        <v>259</v>
      </c>
    </row>
    <row r="260" spans="1:29" x14ac:dyDescent="0.25">
      <c r="B260" s="2">
        <v>1</v>
      </c>
      <c r="C260" s="8"/>
      <c r="D260" s="9" t="str">
        <f t="shared" ref="D260:D265" si="90">IF(D$2&lt;&gt;"",D$2,"")</f>
        <v>AV Phoenix</v>
      </c>
      <c r="E260" s="2" t="str">
        <f>IF(E259="Categorie",IF(LEFT(B258,16)="Jongens Pupil A1","JPA1",IF(LEFT(B258,16)="Jongens Pupil A2","JPA2",IF(LEFT(B258,15)="Jongens Pupil B","JPB",IF(LEFT(B258,15)="Jongens Pupil C","JPC",IF(LEFT(B258,15)="Jongens Pupil D","JPD",IF(LEFT(B258,16)="Meisjes Pupil A1","MPA1",IF(LEFT(B258,16)="Meisjes Pupil A2","MPA2",IF(LEFT(B258,15)="Meisjes Pupil B","MPB",IF(LEFT(B258,15)="Meisjes Pupil C","MPC",IF(LEFT(B258,15)="Meisjes Pupil D","MPD","")))))))))),E259)</f>
        <v>MPC</v>
      </c>
      <c r="F260" s="2">
        <v>4</v>
      </c>
      <c r="G260" s="14"/>
      <c r="H260" s="2" t="str">
        <f>IF(OR(G260="",G260="DNF",G260="DNS",G260="DQ",NOT(ISERROR(FIND("combi",LOWER(C260))))),"",IF(O260="4x60m",IF(INT(59225/IF($D$4="ET",G260,G260+0.24)-1030)&gt;0,INT(59225/IF($D$4="ET",G260,G260+0.24)-1030),0),IF(O260="4x40m",IF(INT(41050/IF($D$4="ET",G260,G260+0.24)-953)&gt;0,INT(41050/IF($D$4="ET",G260,G260+0.24)-953),0),"")))</f>
        <v/>
      </c>
      <c r="I260" s="2"/>
      <c r="O260" s="17" t="str">
        <f>IF(B260="#",IF(RIGHT(B259,7)="4 x 60m","4x60m",IF(RIGHT(B259,7)="4 x 40m","4x40m","")),O259)</f>
        <v>4x40m</v>
      </c>
      <c r="P260" s="18">
        <f t="shared" si="89"/>
        <v>259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16" t="str">
        <f>IF(AND($D$4="HT",G260&lt;&gt;""),IF(AND(OR(G260&lt;&gt;"DNF"),OR(G260&lt;&gt;"DNS"),OR(G260&lt;&gt;"DQ"),OR(RIGHT(TEXT(G260,"#,00"),1)&lt;&gt;"0",LEFT(RIGHT(TEXT(G260,"#,00"),3),1)&lt;&gt;",")),"ongeldig",""),"")</f>
        <v/>
      </c>
    </row>
    <row r="261" spans="1:29" x14ac:dyDescent="0.25">
      <c r="B261" s="2">
        <v>2</v>
      </c>
      <c r="C261" s="8"/>
      <c r="D261" s="9" t="str">
        <f t="shared" si="90"/>
        <v>AV Phoenix</v>
      </c>
      <c r="E261" s="2" t="str">
        <f t="shared" ref="E261:E265" si="91">IF(E260="Categorie",IF(LEFT(B259,16)="Jongens Pupil A1","JPA1",IF(LEFT(B259,16)="Jongens Pupil A2","JPA2",IF(LEFT(B259,15)="Jongens Pupil B","JPB",IF(LEFT(B259,15)="Jongens Pupil C","JPC",IF(LEFT(B259,15)="Jongens Pupil D","JPD",IF(LEFT(B259,16)="Meisjes Pupil A1","MPA1",IF(LEFT(B259,16)="Meisjes Pupil A2","MPA2",IF(LEFT(B259,15)="Meisjes Pupil B","MPB",IF(LEFT(B259,15)="Meisjes Pupil C","MPC",IF(LEFT(B259,15)="Meisjes Pupil D","MPD","")))))))))),E260)</f>
        <v>MPC</v>
      </c>
      <c r="F261" s="2">
        <v>4</v>
      </c>
      <c r="G261" s="14"/>
      <c r="H261" s="2" t="str">
        <f t="shared" ref="H261:H265" si="92">IF(OR(G261="",G261="DNF",G261="DNS",G261="DQ",NOT(ISERROR(FIND("combi",LOWER(C261))))),"",IF(O261="4x60m",IF(INT(59225/IF($D$4="ET",G261,G261+0.24)-1030)&gt;0,INT(59225/IF($D$4="ET",G261,G261+0.24)-1030),0),IF(O261="4x40m",IF(INT(41050/IF($D$4="ET",G261,G261+0.24)-953)&gt;0,INT(41050/IF($D$4="ET",G261,G261+0.24)-953),0),"")))</f>
        <v/>
      </c>
      <c r="I261" s="2"/>
      <c r="O261" s="17" t="str">
        <f t="shared" ref="O261:O265" si="93">IF(B261="#",IF(RIGHT(B260,7)="4 x 60m","4x60m",IF(RIGHT(B260,7)="4 x 40m","4x40m","")),O260)</f>
        <v>4x40m</v>
      </c>
      <c r="P261" s="18">
        <f t="shared" si="89"/>
        <v>259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16" t="str">
        <f t="shared" ref="AC261:AC265" si="94">IF(AND($D$4="HT",G261&lt;&gt;""),IF(OR(RIGHT(TEXT(G261,"#,00"),1)&lt;&gt;"0",LEFT(RIGHT(TEXT(G261,"#,00"),3),1)&lt;&gt;","),"ongeldig",""),"")</f>
        <v/>
      </c>
    </row>
    <row r="262" spans="1:29" x14ac:dyDescent="0.25">
      <c r="B262" s="2">
        <v>3</v>
      </c>
      <c r="C262" s="8"/>
      <c r="D262" s="9" t="str">
        <f t="shared" si="90"/>
        <v>AV Phoenix</v>
      </c>
      <c r="E262" s="2" t="str">
        <f t="shared" si="91"/>
        <v>MPC</v>
      </c>
      <c r="F262" s="2">
        <v>4</v>
      </c>
      <c r="G262" s="14"/>
      <c r="H262" s="2" t="str">
        <f t="shared" si="92"/>
        <v/>
      </c>
      <c r="I262" s="2"/>
      <c r="O262" s="17" t="str">
        <f t="shared" si="93"/>
        <v>4x40m</v>
      </c>
      <c r="P262" s="18">
        <f t="shared" si="89"/>
        <v>259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16" t="str">
        <f t="shared" si="94"/>
        <v/>
      </c>
    </row>
    <row r="263" spans="1:29" x14ac:dyDescent="0.25">
      <c r="B263" s="2">
        <v>4</v>
      </c>
      <c r="C263" s="8"/>
      <c r="D263" s="9" t="str">
        <f t="shared" si="90"/>
        <v>AV Phoenix</v>
      </c>
      <c r="E263" s="2" t="str">
        <f t="shared" si="91"/>
        <v>MPC</v>
      </c>
      <c r="F263" s="2">
        <v>4</v>
      </c>
      <c r="G263" s="14"/>
      <c r="H263" s="2" t="str">
        <f t="shared" si="92"/>
        <v/>
      </c>
      <c r="I263" s="2"/>
      <c r="O263" s="17" t="str">
        <f t="shared" si="93"/>
        <v>4x40m</v>
      </c>
      <c r="P263" s="18">
        <f t="shared" si="89"/>
        <v>259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16" t="str">
        <f t="shared" si="94"/>
        <v/>
      </c>
    </row>
    <row r="264" spans="1:29" x14ac:dyDescent="0.25">
      <c r="B264" s="2">
        <v>5</v>
      </c>
      <c r="C264" s="8"/>
      <c r="D264" s="9" t="str">
        <f t="shared" si="90"/>
        <v>AV Phoenix</v>
      </c>
      <c r="E264" s="2" t="str">
        <f t="shared" si="91"/>
        <v>MPC</v>
      </c>
      <c r="F264" s="2">
        <v>4</v>
      </c>
      <c r="G264" s="14"/>
      <c r="H264" s="2" t="str">
        <f t="shared" si="92"/>
        <v/>
      </c>
      <c r="I264" s="2"/>
      <c r="O264" s="17" t="str">
        <f t="shared" si="93"/>
        <v>4x40m</v>
      </c>
      <c r="P264" s="18">
        <f t="shared" si="89"/>
        <v>259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16" t="str">
        <f t="shared" si="94"/>
        <v/>
      </c>
    </row>
    <row r="265" spans="1:29" x14ac:dyDescent="0.25">
      <c r="B265" s="2">
        <v>6</v>
      </c>
      <c r="C265" s="8"/>
      <c r="D265" s="9" t="str">
        <f t="shared" si="90"/>
        <v>AV Phoenix</v>
      </c>
      <c r="E265" s="2" t="str">
        <f t="shared" si="91"/>
        <v>MPC</v>
      </c>
      <c r="F265" s="2">
        <v>4</v>
      </c>
      <c r="G265" s="14"/>
      <c r="H265" s="2" t="str">
        <f t="shared" si="92"/>
        <v/>
      </c>
      <c r="I265" s="2"/>
      <c r="O265" s="17" t="str">
        <f t="shared" si="93"/>
        <v>4x40m</v>
      </c>
      <c r="P265" s="18">
        <f t="shared" si="89"/>
        <v>259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16" t="str">
        <f t="shared" si="94"/>
        <v/>
      </c>
    </row>
    <row r="266" spans="1:29" x14ac:dyDescent="0.25">
      <c r="A266" s="2" t="s">
        <v>34</v>
      </c>
      <c r="B266" s="9" t="s">
        <v>53</v>
      </c>
      <c r="C266" s="2"/>
      <c r="D266" s="2"/>
      <c r="F266" s="2"/>
      <c r="H266" s="2"/>
      <c r="I266" s="2"/>
    </row>
    <row r="267" spans="1:29" x14ac:dyDescent="0.25">
      <c r="A267" s="2" t="s">
        <v>62</v>
      </c>
      <c r="B267" s="2" t="s">
        <v>13</v>
      </c>
      <c r="C267" s="2" t="s">
        <v>23</v>
      </c>
      <c r="D267" s="2" t="s">
        <v>24</v>
      </c>
      <c r="E267" s="11" t="s">
        <v>14</v>
      </c>
      <c r="F267" s="12" t="s">
        <v>15</v>
      </c>
      <c r="G267" s="11" t="s">
        <v>31</v>
      </c>
      <c r="H267" s="11" t="s">
        <v>25</v>
      </c>
      <c r="I267" s="5" t="s">
        <v>28</v>
      </c>
      <c r="J267" s="18"/>
      <c r="K267" s="19" t="str">
        <f>CONCATENATE(E267,"p")</f>
        <v>40mp</v>
      </c>
      <c r="L267" s="19" t="str">
        <f>CONCATENATE(F267,"p")</f>
        <v>600mp</v>
      </c>
      <c r="M267" s="19" t="str">
        <f>CONCATENATE(G267,"p")</f>
        <v>Vortexp</v>
      </c>
      <c r="N267" s="19" t="str">
        <f>CONCATENATE(H267,"p")</f>
        <v>Verp</v>
      </c>
      <c r="O267" s="19" t="str">
        <f>CONCATENATE(F267,"t")</f>
        <v>600mt</v>
      </c>
      <c r="P267" s="18">
        <f>IF(B267="#",ROW(B267),P266)</f>
        <v>267</v>
      </c>
    </row>
    <row r="268" spans="1:29" x14ac:dyDescent="0.25">
      <c r="B268" s="2">
        <f>IF(I268="","",RANK(I268,I$268:I$287))</f>
        <v>1</v>
      </c>
      <c r="C268" s="8" t="s">
        <v>144</v>
      </c>
      <c r="D268" s="9" t="str">
        <f>IF(D$2&lt;&gt;"",D$2,"")</f>
        <v>AV Phoenix</v>
      </c>
      <c r="E268" s="14">
        <v>8.89</v>
      </c>
      <c r="F268" s="15">
        <v>2.0372685185185186E-3</v>
      </c>
      <c r="G268" s="14">
        <v>10.18</v>
      </c>
      <c r="H268" s="14">
        <v>2.12</v>
      </c>
      <c r="I268" s="2">
        <f>IF(SUM(K268:N268)&gt;0,SUM(K268:N268),"")</f>
        <v>1068</v>
      </c>
      <c r="K268" s="17">
        <f>IF(E268="","",IF(OR(E268="NM",E268="DNS",E268="DNF",E268="DQ"),0,IF(INDEX(E$5:E268,1)="60m",IF(INT(15365/IF($D$4="ET",E268,E268+0.24)-1058)&gt;0,INT(15365/IF($D$4="ET",E268,E268+0.24)-1058),0),IF(INDEX(E$5:E268,1)="40m",IF(INT(10834/IF($D$4="ET",E268,E268+0.24)-996)&gt;0,INT(10834/IF($D$4="ET",E268,E268+0.24)-996),0),""))))</f>
        <v>670</v>
      </c>
      <c r="L268" s="17">
        <f>IF(F268="","",IF(OR(F268="NM",F268="DNS",F268="DNF",F268="DQ"),0,IF(INDEX(F$125:F268,1)="1000m",IF(INT(276912/ ((LEFT(O268)*60)+MID(O268,3,2)+(MID(O268,6,2)/IF(VALUE(MID(O268,6,2))&lt;10,IF(VALUE(MID(O268,6,1))=0,100,10),100)))-738.5)&gt;0,INT(276912/ ((LEFT(O268)*60)+MID(O268,3,2)+(MID(O268,6,2)/IF(VALUE(MID(O268,6,2))&lt;10,IF(VALUE(MID(O268,6,1))=0,100,10),100)))-738.5),0),IF(INDEX(F$125:F268,1)="600m",IF(INT(160470.5/ ((LEFT(O268)*60)+MID(O268,3,2)+(MID(O268,6,2)/100))-811.35)&gt;0,INT(160470.5/ ((LEFT(O268)*60)+MID(O268,3,2)+(MID(O268,6,2)/100))-811.35),0),""))))</f>
        <v>100</v>
      </c>
      <c r="M268" s="17">
        <f>IF(G268="","",IF(OR(G268="NM",G268="DNS",G268="DNF",G268="DQ"),0,IF(INDEX(G$125:G268,1)="Kogel",INT((303.73*SQRT(G268))-337.5),IF(INDEX(G$125:G268,1)="Vortex",IF(INT((126*SQRT(G268))-245.5)&gt;0,INT((126*SQRT(G268))-245.5),0),""))))</f>
        <v>156</v>
      </c>
      <c r="N268" s="17">
        <f>IF(H268="","",IF(OR(H268="NM",H268="DNS",H268="DNF",H268="DQ"),0,IF(INDEX(H$125:H268,1)="Hoog",IF(H268&gt;1.35,INT((1977.53*SQRT(H268))-1698.5),INT((H268-0.67)*733.33333+100.7)),IF(INDEX(H$125:H268,1)="Ver",IF(H268&gt;4.41,INT((887.99*SQRT(H268))-1264.5),IF(INT((H268-1.91)*200+100.5)&gt;0,INT((H268-1.91)*200+100.5),0)),""))))</f>
        <v>142</v>
      </c>
      <c r="O268" s="17" t="str">
        <f>TEXT(F268,"[m]:ss,00")</f>
        <v>2:56,02</v>
      </c>
      <c r="P268" s="18">
        <f>IF(B268="#",ROW(B268),P267)</f>
        <v>267</v>
      </c>
      <c r="AC268" s="16" t="str">
        <f t="shared" ref="AC268:AC287" si="95">IF(AND($D$4="HT",E268&lt;&gt;"",F268&lt;&gt;""),IF(AND(OR(E268&lt;&gt;"DNF",F268&lt;&gt;"DNF"),OR(E268&lt;&gt;"DNF",F268&lt;&gt;"DNS"),OR(E268&lt;&gt;"DNF",F268&lt;&gt;"DQ"),OR(E268&lt;&gt;"DNS",F268&lt;&gt;"DNF"),OR(E268&lt;&gt;"DNS",F268&lt;&gt;"DNS"),OR(E268&lt;&gt;"DNS",F268&lt;&gt;"DQ"),OR(E268&lt;&gt;"DQ",F268&lt;&gt;"DNF"),OR(E268&lt;&gt;"DQ",F268&lt;&gt;"DNS"),OR(E268&lt;&gt;"DQ",F268&lt;&gt;"DQ"),OR(E268&lt;&gt;"DNF",OR(RIGHT(TEXT(F268,"[m]:ss,00"),1)&lt;&gt;"0",LEFT(RIGHT(TEXT(F268,"[m]:ss,00"),3),1)&lt;&gt;",")),OR(E268&lt;&gt;"DNS",OR(RIGHT(TEXT(F268,"[m]:ss,00"),1)&lt;&gt;"0",LEFT(RIGHT(TEXT(F268,"[m]:ss,00"),3),1)&lt;&gt;",")),OR(E268&lt;&gt;"DQ",OR(RIGHT(TEXT(F268,"[m]:ss,00"),1)&lt;&gt;"0",LEFT(RIGHT(TEXT(F268,"[m]:ss,00"),3),1)&lt;&gt;",")),OR(OR(RIGHT(TEXT(E268,"#,00"),1)&lt;&gt;"0",LEFT(RIGHT(TEXT(E268,"#,00"),3),1)&lt;&gt;","),OR(RIGHT(TEXT(F268,"[m]:ss,00"),1)&lt;&gt;"0",LEFT(RIGHT(TEXT(F268,"[m]:ss,00"),3),1)&lt;&gt;",")),OR(OR(RIGHT(TEXT(E268,"#,00"),1)&lt;&gt;"0",LEFT(RIGHT(TEXT(E268,"#,00"),3),1)&lt;&gt;","),OR(F268&lt;&gt;"DNF")),OR(OR(RIGHT(TEXT(E268,"#,00"),1)&lt;&gt;"0",LEFT(RIGHT(TEXT(E268,"#,00"),3),1)&lt;&gt;","),OR(F268&lt;&gt;"DNS")),OR(OR(RIGHT(TEXT(E268,"#,00"),1)&lt;&gt;"0",LEFT(RIGHT(TEXT(E268,"#,00"),3),1)&lt;&gt;","),OR(F268&lt;&gt;"DQ"))),"ongeldig",""),"")</f>
        <v/>
      </c>
    </row>
    <row r="269" spans="1:29" x14ac:dyDescent="0.25">
      <c r="B269" s="2">
        <f t="shared" ref="B269:B287" si="96">IF(I269="","",RANK(I269,I$268:I$287))</f>
        <v>2</v>
      </c>
      <c r="C269" s="8" t="s">
        <v>157</v>
      </c>
      <c r="D269" s="9" t="str">
        <f t="shared" ref="D269:D287" si="97">IF(D$2&lt;&gt;"",D$2,"")</f>
        <v>AV Phoenix</v>
      </c>
      <c r="E269" s="14"/>
      <c r="F269" s="15"/>
      <c r="G269" s="14"/>
      <c r="H269" s="14">
        <v>1.66</v>
      </c>
      <c r="I269" s="2">
        <f t="shared" ref="I269:I287" si="98">IF(SUM(K269:N269)&gt;0,SUM(K269:N269),"")</f>
        <v>50</v>
      </c>
      <c r="K269" s="17" t="str">
        <f>IF(E269="","",IF(OR(E269="NM",E269="DNS",E269="DNF",E269="DQ"),0,IF(INDEX(E$5:E269,1)="60m",IF(INT(15365/IF($D$4="ET",E269,E269+0.24)-1058)&gt;0,INT(15365/IF($D$4="ET",E269,E269+0.24)-1058),0),IF(INDEX(E$5:E269,1)="40m",IF(INT(10834/IF($D$4="ET",E269,E269+0.24)-996)&gt;0,INT(10834/IF($D$4="ET",E269,E269+0.24)-996),0),""))))</f>
        <v/>
      </c>
      <c r="L269" s="17" t="str">
        <f>IF(F269="","",IF(OR(F269="NM",F269="DNS",F269="DNF",F269="DQ"),0,IF(INDEX(F$125:F269,1)="1000m",IF(INT(276912/ ((LEFT(O269)*60)+MID(O269,3,2)+(MID(O269,6,2)/IF(VALUE(MID(O269,6,2))&lt;10,IF(VALUE(MID(O269,6,1))=0,100,10),100)))-738.5)&gt;0,INT(276912/ ((LEFT(O269)*60)+MID(O269,3,2)+(MID(O269,6,2)/IF(VALUE(MID(O269,6,2))&lt;10,IF(VALUE(MID(O269,6,1))=0,100,10),100)))-738.5),0),IF(INDEX(F$125:F269,1)="600m",IF(INT(160470.5/ ((LEFT(O269)*60)+MID(O269,3,2)+(MID(O269,6,2)/100))-811.35)&gt;0,INT(160470.5/ ((LEFT(O269)*60)+MID(O269,3,2)+(MID(O269,6,2)/100))-811.35),0),""))))</f>
        <v/>
      </c>
      <c r="M269" s="17" t="str">
        <f>IF(G269="","",IF(OR(G269="NM",G269="DNS",G269="DNF",G269="DQ"),0,IF(INDEX(G$125:G269,1)="Kogel",INT((303.73*SQRT(G269))-337.5),IF(INDEX(G$125:G269,1)="Vortex",IF(INT((126*SQRT(G269))-245.5)&gt;0,INT((126*SQRT(G269))-245.5),0),""))))</f>
        <v/>
      </c>
      <c r="N269" s="17">
        <f>IF(H269="","",IF(OR(H269="NM",H269="DNS",H269="DNF",H269="DQ"),0,IF(INDEX(H$125:H269,1)="Hoog",IF(H269&gt;1.35,INT((1977.53*SQRT(H269))-1698.5),INT((H269-0.67)*733.33333+100.7)),IF(INDEX(H$125:H269,1)="Ver",IF(H269&gt;4.41,INT((887.99*SQRT(H269))-1264.5),IF(INT((H269-1.91)*200+100.5)&gt;0,INT((H269-1.91)*200+100.5),0)),""))))</f>
        <v>50</v>
      </c>
      <c r="O269" s="17" t="str">
        <f t="shared" ref="O269:O287" si="99">TEXT(F269,"[m]:ss,00")</f>
        <v>0:00,00</v>
      </c>
      <c r="P269" s="18">
        <f t="shared" ref="P269:P287" si="100">IF(B269="#",ROW(B269),P268)</f>
        <v>267</v>
      </c>
      <c r="AC269" s="16" t="str">
        <f t="shared" si="95"/>
        <v/>
      </c>
    </row>
    <row r="270" spans="1:29" x14ac:dyDescent="0.25">
      <c r="B270" s="2" t="str">
        <f t="shared" si="96"/>
        <v/>
      </c>
      <c r="C270" s="8"/>
      <c r="D270" s="9" t="str">
        <f t="shared" si="97"/>
        <v>AV Phoenix</v>
      </c>
      <c r="E270" s="14"/>
      <c r="F270" s="15"/>
      <c r="G270" s="14"/>
      <c r="H270" s="14"/>
      <c r="I270" s="2" t="str">
        <f t="shared" si="98"/>
        <v/>
      </c>
      <c r="K270" s="17" t="str">
        <f>IF(E270="","",IF(OR(E270="NM",E270="DNS",E270="DNF",E270="DQ"),0,IF(INDEX(E$5:E270,1)="60m",IF(INT(15365/IF($D$4="ET",E270,E270+0.24)-1058)&gt;0,INT(15365/IF($D$4="ET",E270,E270+0.24)-1058),0),IF(INDEX(E$5:E270,1)="40m",IF(INT(10834/IF($D$4="ET",E270,E270+0.24)-996)&gt;0,INT(10834/IF($D$4="ET",E270,E270+0.24)-996),0),""))))</f>
        <v/>
      </c>
      <c r="L270" s="17" t="str">
        <f>IF(F270="","",IF(OR(F270="NM",F270="DNS",F270="DNF",F270="DQ"),0,IF(INDEX(F$125:F270,1)="1000m",IF(INT(276912/ ((LEFT(O270)*60)+MID(O270,3,2)+(MID(O270,6,2)/IF(VALUE(MID(O270,6,2))&lt;10,IF(VALUE(MID(O270,6,1))=0,100,10),100)))-738.5)&gt;0,INT(276912/ ((LEFT(O270)*60)+MID(O270,3,2)+(MID(O270,6,2)/IF(VALUE(MID(O270,6,2))&lt;10,IF(VALUE(MID(O270,6,1))=0,100,10),100)))-738.5),0),IF(INDEX(F$125:F270,1)="600m",IF(INT(160470.5/ ((LEFT(O270)*60)+MID(O270,3,2)+(MID(O270,6,2)/100))-811.35)&gt;0,INT(160470.5/ ((LEFT(O270)*60)+MID(O270,3,2)+(MID(O270,6,2)/100))-811.35),0),""))))</f>
        <v/>
      </c>
      <c r="M270" s="17" t="str">
        <f>IF(G270="","",IF(OR(G270="NM",G270="DNS",G270="DNF",G270="DQ"),0,IF(INDEX(G$125:G270,1)="Kogel",INT((303.73*SQRT(G270))-337.5),IF(INDEX(G$125:G270,1)="Vortex",IF(INT((126*SQRT(G270))-245.5)&gt;0,INT((126*SQRT(G270))-245.5),0),""))))</f>
        <v/>
      </c>
      <c r="N270" s="17" t="str">
        <f>IF(H270="","",IF(OR(H270="NM",H270="DNS",H270="DNF",H270="DQ"),0,IF(INDEX(H$125:H270,1)="Hoog",IF(H270&gt;1.35,INT((1977.53*SQRT(H270))-1698.5),INT((H270-0.67)*733.33333+100.7)),IF(INDEX(H$125:H270,1)="Ver",IF(H270&gt;4.41,INT((887.99*SQRT(H270))-1264.5),IF(INT((H270-1.91)*200+100.5)&gt;0,INT((H270-1.91)*200+100.5),0)),""))))</f>
        <v/>
      </c>
      <c r="O270" s="17" t="str">
        <f t="shared" si="99"/>
        <v>0:00,00</v>
      </c>
      <c r="P270" s="18">
        <f t="shared" si="100"/>
        <v>267</v>
      </c>
      <c r="AC270" s="16" t="str">
        <f t="shared" si="95"/>
        <v/>
      </c>
    </row>
    <row r="271" spans="1:29" x14ac:dyDescent="0.25">
      <c r="B271" s="2" t="str">
        <f t="shared" si="96"/>
        <v/>
      </c>
      <c r="C271" s="8"/>
      <c r="D271" s="9" t="str">
        <f t="shared" si="97"/>
        <v>AV Phoenix</v>
      </c>
      <c r="E271" s="14"/>
      <c r="F271" s="15"/>
      <c r="G271" s="14"/>
      <c r="H271" s="14"/>
      <c r="I271" s="2" t="str">
        <f t="shared" si="98"/>
        <v/>
      </c>
      <c r="K271" s="17" t="str">
        <f>IF(E271="","",IF(OR(E271="NM",E271="DNS",E271="DNF",E271="DQ"),0,IF(INDEX(E$5:E271,1)="60m",IF(INT(15365/IF($D$4="ET",E271,E271+0.24)-1058)&gt;0,INT(15365/IF($D$4="ET",E271,E271+0.24)-1058),0),IF(INDEX(E$5:E271,1)="40m",IF(INT(10834/IF($D$4="ET",E271,E271+0.24)-996)&gt;0,INT(10834/IF($D$4="ET",E271,E271+0.24)-996),0),""))))</f>
        <v/>
      </c>
      <c r="L271" s="17" t="str">
        <f>IF(F271="","",IF(OR(F271="NM",F271="DNS",F271="DNF",F271="DQ"),0,IF(INDEX(F$125:F271,1)="1000m",IF(INT(276912/ ((LEFT(O271)*60)+MID(O271,3,2)+(MID(O271,6,2)/IF(VALUE(MID(O271,6,2))&lt;10,IF(VALUE(MID(O271,6,1))=0,100,10),100)))-738.5)&gt;0,INT(276912/ ((LEFT(O271)*60)+MID(O271,3,2)+(MID(O271,6,2)/IF(VALUE(MID(O271,6,2))&lt;10,IF(VALUE(MID(O271,6,1))=0,100,10),100)))-738.5),0),IF(INDEX(F$125:F271,1)="600m",IF(INT(160470.5/ ((LEFT(O271)*60)+MID(O271,3,2)+(MID(O271,6,2)/100))-811.35)&gt;0,INT(160470.5/ ((LEFT(O271)*60)+MID(O271,3,2)+(MID(O271,6,2)/100))-811.35),0),""))))</f>
        <v/>
      </c>
      <c r="M271" s="17" t="str">
        <f>IF(G271="","",IF(OR(G271="NM",G271="DNS",G271="DNF",G271="DQ"),0,IF(INDEX(G$125:G271,1)="Kogel",INT((303.73*SQRT(G271))-337.5),IF(INDEX(G$125:G271,1)="Vortex",IF(INT((126*SQRT(G271))-245.5)&gt;0,INT((126*SQRT(G271))-245.5),0),""))))</f>
        <v/>
      </c>
      <c r="N271" s="17" t="str">
        <f>IF(H271="","",IF(OR(H271="NM",H271="DNS",H271="DNF",H271="DQ"),0,IF(INDEX(H$125:H271,1)="Hoog",IF(H271&gt;1.35,INT((1977.53*SQRT(H271))-1698.5),INT((H271-0.67)*733.33333+100.7)),IF(INDEX(H$125:H271,1)="Ver",IF(H271&gt;4.41,INT((887.99*SQRT(H271))-1264.5),IF(INT((H271-1.91)*200+100.5)&gt;0,INT((H271-1.91)*200+100.5),0)),""))))</f>
        <v/>
      </c>
      <c r="O271" s="17" t="str">
        <f t="shared" si="99"/>
        <v>0:00,00</v>
      </c>
      <c r="P271" s="18">
        <f t="shared" si="100"/>
        <v>267</v>
      </c>
      <c r="AC271" s="16" t="str">
        <f t="shared" si="95"/>
        <v/>
      </c>
    </row>
    <row r="272" spans="1:29" x14ac:dyDescent="0.25">
      <c r="B272" s="2" t="str">
        <f t="shared" si="96"/>
        <v/>
      </c>
      <c r="C272" s="8"/>
      <c r="D272" s="9" t="str">
        <f t="shared" si="97"/>
        <v>AV Phoenix</v>
      </c>
      <c r="E272" s="14"/>
      <c r="F272" s="15"/>
      <c r="G272" s="14"/>
      <c r="H272" s="14"/>
      <c r="I272" s="2" t="str">
        <f t="shared" si="98"/>
        <v/>
      </c>
      <c r="K272" s="17" t="str">
        <f>IF(E272="","",IF(OR(E272="NM",E272="DNS",E272="DNF",E272="DQ"),0,IF(INDEX(E$5:E272,1)="60m",IF(INT(15365/IF($D$4="ET",E272,E272+0.24)-1058)&gt;0,INT(15365/IF($D$4="ET",E272,E272+0.24)-1058),0),IF(INDEX(E$5:E272,1)="40m",IF(INT(10834/IF($D$4="ET",E272,E272+0.24)-996)&gt;0,INT(10834/IF($D$4="ET",E272,E272+0.24)-996),0),""))))</f>
        <v/>
      </c>
      <c r="L272" s="17" t="str">
        <f>IF(F272="","",IF(OR(F272="NM",F272="DNS",F272="DNF",F272="DQ"),0,IF(INDEX(F$125:F272,1)="1000m",IF(INT(276912/ ((LEFT(O272)*60)+MID(O272,3,2)+(MID(O272,6,2)/IF(VALUE(MID(O272,6,2))&lt;10,IF(VALUE(MID(O272,6,1))=0,100,10),100)))-738.5)&gt;0,INT(276912/ ((LEFT(O272)*60)+MID(O272,3,2)+(MID(O272,6,2)/IF(VALUE(MID(O272,6,2))&lt;10,IF(VALUE(MID(O272,6,1))=0,100,10),100)))-738.5),0),IF(INDEX(F$125:F272,1)="600m",IF(INT(160470.5/ ((LEFT(O272)*60)+MID(O272,3,2)+(MID(O272,6,2)/100))-811.35)&gt;0,INT(160470.5/ ((LEFT(O272)*60)+MID(O272,3,2)+(MID(O272,6,2)/100))-811.35),0),""))))</f>
        <v/>
      </c>
      <c r="M272" s="17" t="str">
        <f>IF(G272="","",IF(OR(G272="NM",G272="DNS",G272="DNF",G272="DQ"),0,IF(INDEX(G$125:G272,1)="Kogel",INT((303.73*SQRT(G272))-337.5),IF(INDEX(G$125:G272,1)="Vortex",IF(INT((126*SQRT(G272))-245.5)&gt;0,INT((126*SQRT(G272))-245.5),0),""))))</f>
        <v/>
      </c>
      <c r="N272" s="17" t="str">
        <f>IF(H272="","",IF(OR(H272="NM",H272="DNS",H272="DNF",H272="DQ"),0,IF(INDEX(H$125:H272,1)="Hoog",IF(H272&gt;1.35,INT((1977.53*SQRT(H272))-1698.5),INT((H272-0.67)*733.33333+100.7)),IF(INDEX(H$125:H272,1)="Ver",IF(H272&gt;4.41,INT((887.99*SQRT(H272))-1264.5),IF(INT((H272-1.91)*200+100.5)&gt;0,INT((H272-1.91)*200+100.5),0)),""))))</f>
        <v/>
      </c>
      <c r="O272" s="17" t="str">
        <f t="shared" si="99"/>
        <v>0:00,00</v>
      </c>
      <c r="P272" s="18">
        <f t="shared" si="100"/>
        <v>267</v>
      </c>
      <c r="AC272" s="16" t="str">
        <f t="shared" si="95"/>
        <v/>
      </c>
    </row>
    <row r="273" spans="2:29" x14ac:dyDescent="0.25">
      <c r="B273" s="2" t="str">
        <f t="shared" si="96"/>
        <v/>
      </c>
      <c r="C273" s="8"/>
      <c r="D273" s="9" t="str">
        <f t="shared" si="97"/>
        <v>AV Phoenix</v>
      </c>
      <c r="E273" s="14"/>
      <c r="F273" s="15"/>
      <c r="G273" s="14"/>
      <c r="H273" s="14"/>
      <c r="I273" s="2" t="str">
        <f t="shared" si="98"/>
        <v/>
      </c>
      <c r="K273" s="17" t="str">
        <f>IF(E273="","",IF(OR(E273="NM",E273="DNS",E273="DNF",E273="DQ"),0,IF(INDEX(E$5:E273,1)="60m",IF(INT(15365/IF($D$4="ET",E273,E273+0.24)-1058)&gt;0,INT(15365/IF($D$4="ET",E273,E273+0.24)-1058),0),IF(INDEX(E$5:E273,1)="40m",IF(INT(10834/IF($D$4="ET",E273,E273+0.24)-996)&gt;0,INT(10834/IF($D$4="ET",E273,E273+0.24)-996),0),""))))</f>
        <v/>
      </c>
      <c r="L273" s="17" t="str">
        <f>IF(F273="","",IF(OR(F273="NM",F273="DNS",F273="DNF",F273="DQ"),0,IF(INDEX(F$125:F273,1)="1000m",IF(INT(276912/ ((LEFT(O273)*60)+MID(O273,3,2)+(MID(O273,6,2)/IF(VALUE(MID(O273,6,2))&lt;10,IF(VALUE(MID(O273,6,1))=0,100,10),100)))-738.5)&gt;0,INT(276912/ ((LEFT(O273)*60)+MID(O273,3,2)+(MID(O273,6,2)/IF(VALUE(MID(O273,6,2))&lt;10,IF(VALUE(MID(O273,6,1))=0,100,10),100)))-738.5),0),IF(INDEX(F$125:F273,1)="600m",IF(INT(160470.5/ ((LEFT(O273)*60)+MID(O273,3,2)+(MID(O273,6,2)/100))-811.35)&gt;0,INT(160470.5/ ((LEFT(O273)*60)+MID(O273,3,2)+(MID(O273,6,2)/100))-811.35),0),""))))</f>
        <v/>
      </c>
      <c r="M273" s="17" t="str">
        <f>IF(G273="","",IF(OR(G273="NM",G273="DNS",G273="DNF",G273="DQ"),0,IF(INDEX(G$125:G273,1)="Kogel",INT((303.73*SQRT(G273))-337.5),IF(INDEX(G$125:G273,1)="Vortex",IF(INT((126*SQRT(G273))-245.5)&gt;0,INT((126*SQRT(G273))-245.5),0),""))))</f>
        <v/>
      </c>
      <c r="N273" s="17" t="str">
        <f>IF(H273="","",IF(OR(H273="NM",H273="DNS",H273="DNF",H273="DQ"),0,IF(INDEX(H$125:H273,1)="Hoog",IF(H273&gt;1.35,INT((1977.53*SQRT(H273))-1698.5),INT((H273-0.67)*733.33333+100.7)),IF(INDEX(H$125:H273,1)="Ver",IF(H273&gt;4.41,INT((887.99*SQRT(H273))-1264.5),IF(INT((H273-1.91)*200+100.5)&gt;0,INT((H273-1.91)*200+100.5),0)),""))))</f>
        <v/>
      </c>
      <c r="O273" s="17" t="str">
        <f t="shared" si="99"/>
        <v>0:00,00</v>
      </c>
      <c r="P273" s="18">
        <f t="shared" si="100"/>
        <v>267</v>
      </c>
      <c r="AC273" s="16" t="str">
        <f t="shared" si="95"/>
        <v/>
      </c>
    </row>
    <row r="274" spans="2:29" x14ac:dyDescent="0.25">
      <c r="B274" s="2" t="str">
        <f t="shared" si="96"/>
        <v/>
      </c>
      <c r="C274" s="8"/>
      <c r="D274" s="9" t="str">
        <f t="shared" si="97"/>
        <v>AV Phoenix</v>
      </c>
      <c r="E274" s="14"/>
      <c r="F274" s="15"/>
      <c r="G274" s="14"/>
      <c r="H274" s="14"/>
      <c r="I274" s="2" t="str">
        <f t="shared" si="98"/>
        <v/>
      </c>
      <c r="K274" s="17" t="str">
        <f>IF(E274="","",IF(OR(E274="NM",E274="DNS",E274="DNF",E274="DQ"),0,IF(INDEX(E$5:E274,1)="60m",IF(INT(15365/IF($D$4="ET",E274,E274+0.24)-1058)&gt;0,INT(15365/IF($D$4="ET",E274,E274+0.24)-1058),0),IF(INDEX(E$5:E274,1)="40m",IF(INT(10834/IF($D$4="ET",E274,E274+0.24)-996)&gt;0,INT(10834/IF($D$4="ET",E274,E274+0.24)-996),0),""))))</f>
        <v/>
      </c>
      <c r="L274" s="17" t="str">
        <f>IF(F274="","",IF(OR(F274="NM",F274="DNS",F274="DNF",F274="DQ"),0,IF(INDEX(F$125:F274,1)="1000m",IF(INT(276912/ ((LEFT(O274)*60)+MID(O274,3,2)+(MID(O274,6,2)/IF(VALUE(MID(O274,6,2))&lt;10,IF(VALUE(MID(O274,6,1))=0,100,10),100)))-738.5)&gt;0,INT(276912/ ((LEFT(O274)*60)+MID(O274,3,2)+(MID(O274,6,2)/IF(VALUE(MID(O274,6,2))&lt;10,IF(VALUE(MID(O274,6,1))=0,100,10),100)))-738.5),0),IF(INDEX(F$125:F274,1)="600m",IF(INT(160470.5/ ((LEFT(O274)*60)+MID(O274,3,2)+(MID(O274,6,2)/100))-811.35)&gt;0,INT(160470.5/ ((LEFT(O274)*60)+MID(O274,3,2)+(MID(O274,6,2)/100))-811.35),0),""))))</f>
        <v/>
      </c>
      <c r="M274" s="17" t="str">
        <f>IF(G274="","",IF(OR(G274="NM",G274="DNS",G274="DNF",G274="DQ"),0,IF(INDEX(G$125:G274,1)="Kogel",INT((303.73*SQRT(G274))-337.5),IF(INDEX(G$125:G274,1)="Vortex",IF(INT((126*SQRT(G274))-245.5)&gt;0,INT((126*SQRT(G274))-245.5),0),""))))</f>
        <v/>
      </c>
      <c r="N274" s="17" t="str">
        <f>IF(H274="","",IF(OR(H274="NM",H274="DNS",H274="DNF",H274="DQ"),0,IF(INDEX(H$125:H274,1)="Hoog",IF(H274&gt;1.35,INT((1977.53*SQRT(H274))-1698.5),INT((H274-0.67)*733.33333+100.7)),IF(INDEX(H$125:H274,1)="Ver",IF(H274&gt;4.41,INT((887.99*SQRT(H274))-1264.5),IF(INT((H274-1.91)*200+100.5)&gt;0,INT((H274-1.91)*200+100.5),0)),""))))</f>
        <v/>
      </c>
      <c r="O274" s="17" t="str">
        <f t="shared" si="99"/>
        <v>0:00,00</v>
      </c>
      <c r="P274" s="18">
        <f t="shared" si="100"/>
        <v>267</v>
      </c>
      <c r="AC274" s="16" t="str">
        <f t="shared" si="95"/>
        <v/>
      </c>
    </row>
    <row r="275" spans="2:29" x14ac:dyDescent="0.25">
      <c r="B275" s="2" t="str">
        <f t="shared" si="96"/>
        <v/>
      </c>
      <c r="C275" s="8"/>
      <c r="D275" s="9" t="str">
        <f t="shared" si="97"/>
        <v>AV Phoenix</v>
      </c>
      <c r="E275" s="14"/>
      <c r="F275" s="15"/>
      <c r="G275" s="14"/>
      <c r="H275" s="14"/>
      <c r="I275" s="2" t="str">
        <f t="shared" si="98"/>
        <v/>
      </c>
      <c r="K275" s="17" t="str">
        <f>IF(E275="","",IF(OR(E275="NM",E275="DNS",E275="DNF",E275="DQ"),0,IF(INDEX(E$5:E275,1)="60m",IF(INT(15365/IF($D$4="ET",E275,E275+0.24)-1058)&gt;0,INT(15365/IF($D$4="ET",E275,E275+0.24)-1058),0),IF(INDEX(E$5:E275,1)="40m",IF(INT(10834/IF($D$4="ET",E275,E275+0.24)-996)&gt;0,INT(10834/IF($D$4="ET",E275,E275+0.24)-996),0),""))))</f>
        <v/>
      </c>
      <c r="L275" s="17" t="str">
        <f>IF(F275="","",IF(OR(F275="NM",F275="DNS",F275="DNF",F275="DQ"),0,IF(INDEX(F$125:F275,1)="1000m",IF(INT(276912/ ((LEFT(O275)*60)+MID(O275,3,2)+(MID(O275,6,2)/IF(VALUE(MID(O275,6,2))&lt;10,IF(VALUE(MID(O275,6,1))=0,100,10),100)))-738.5)&gt;0,INT(276912/ ((LEFT(O275)*60)+MID(O275,3,2)+(MID(O275,6,2)/IF(VALUE(MID(O275,6,2))&lt;10,IF(VALUE(MID(O275,6,1))=0,100,10),100)))-738.5),0),IF(INDEX(F$125:F275,1)="600m",IF(INT(160470.5/ ((LEFT(O275)*60)+MID(O275,3,2)+(MID(O275,6,2)/100))-811.35)&gt;0,INT(160470.5/ ((LEFT(O275)*60)+MID(O275,3,2)+(MID(O275,6,2)/100))-811.35),0),""))))</f>
        <v/>
      </c>
      <c r="M275" s="17" t="str">
        <f>IF(G275="","",IF(OR(G275="NM",G275="DNS",G275="DNF",G275="DQ"),0,IF(INDEX(G$125:G275,1)="Kogel",INT((303.73*SQRT(G275))-337.5),IF(INDEX(G$125:G275,1)="Vortex",IF(INT((126*SQRT(G275))-245.5)&gt;0,INT((126*SQRT(G275))-245.5),0),""))))</f>
        <v/>
      </c>
      <c r="N275" s="17" t="str">
        <f>IF(H275="","",IF(OR(H275="NM",H275="DNS",H275="DNF",H275="DQ"),0,IF(INDEX(H$125:H275,1)="Hoog",IF(H275&gt;1.35,INT((1977.53*SQRT(H275))-1698.5),INT((H275-0.67)*733.33333+100.7)),IF(INDEX(H$125:H275,1)="Ver",IF(H275&gt;4.41,INT((887.99*SQRT(H275))-1264.5),IF(INT((H275-1.91)*200+100.5)&gt;0,INT((H275-1.91)*200+100.5),0)),""))))</f>
        <v/>
      </c>
      <c r="O275" s="17" t="str">
        <f t="shared" si="99"/>
        <v>0:00,00</v>
      </c>
      <c r="P275" s="18">
        <f t="shared" si="100"/>
        <v>267</v>
      </c>
      <c r="AC275" s="16" t="str">
        <f t="shared" si="95"/>
        <v/>
      </c>
    </row>
    <row r="276" spans="2:29" x14ac:dyDescent="0.25">
      <c r="B276" s="2" t="str">
        <f t="shared" si="96"/>
        <v/>
      </c>
      <c r="C276" s="8"/>
      <c r="D276" s="9" t="str">
        <f t="shared" si="97"/>
        <v>AV Phoenix</v>
      </c>
      <c r="E276" s="14"/>
      <c r="F276" s="15"/>
      <c r="G276" s="14"/>
      <c r="H276" s="14"/>
      <c r="I276" s="2" t="str">
        <f t="shared" si="98"/>
        <v/>
      </c>
      <c r="K276" s="17" t="str">
        <f>IF(E276="","",IF(OR(E276="NM",E276="DNS",E276="DNF",E276="DQ"),0,IF(INDEX(E$5:E276,1)="60m",IF(INT(15365/IF($D$4="ET",E276,E276+0.24)-1058)&gt;0,INT(15365/IF($D$4="ET",E276,E276+0.24)-1058),0),IF(INDEX(E$5:E276,1)="40m",IF(INT(10834/IF($D$4="ET",E276,E276+0.24)-996)&gt;0,INT(10834/IF($D$4="ET",E276,E276+0.24)-996),0),""))))</f>
        <v/>
      </c>
      <c r="L276" s="17" t="str">
        <f>IF(F276="","",IF(OR(F276="NM",F276="DNS",F276="DNF",F276="DQ"),0,IF(INDEX(F$125:F276,1)="1000m",IF(INT(276912/ ((LEFT(O276)*60)+MID(O276,3,2)+(MID(O276,6,2)/IF(VALUE(MID(O276,6,2))&lt;10,IF(VALUE(MID(O276,6,1))=0,100,10),100)))-738.5)&gt;0,INT(276912/ ((LEFT(O276)*60)+MID(O276,3,2)+(MID(O276,6,2)/IF(VALUE(MID(O276,6,2))&lt;10,IF(VALUE(MID(O276,6,1))=0,100,10),100)))-738.5),0),IF(INDEX(F$125:F276,1)="600m",IF(INT(160470.5/ ((LEFT(O276)*60)+MID(O276,3,2)+(MID(O276,6,2)/100))-811.35)&gt;0,INT(160470.5/ ((LEFT(O276)*60)+MID(O276,3,2)+(MID(O276,6,2)/100))-811.35),0),""))))</f>
        <v/>
      </c>
      <c r="M276" s="17" t="str">
        <f>IF(G276="","",IF(OR(G276="NM",G276="DNS",G276="DNF",G276="DQ"),0,IF(INDEX(G$125:G276,1)="Kogel",INT((303.73*SQRT(G276))-337.5),IF(INDEX(G$125:G276,1)="Vortex",IF(INT((126*SQRT(G276))-245.5)&gt;0,INT((126*SQRT(G276))-245.5),0),""))))</f>
        <v/>
      </c>
      <c r="N276" s="17" t="str">
        <f>IF(H276="","",IF(OR(H276="NM",H276="DNS",H276="DNF",H276="DQ"),0,IF(INDEX(H$125:H276,1)="Hoog",IF(H276&gt;1.35,INT((1977.53*SQRT(H276))-1698.5),INT((H276-0.67)*733.33333+100.7)),IF(INDEX(H$125:H276,1)="Ver",IF(H276&gt;4.41,INT((887.99*SQRT(H276))-1264.5),IF(INT((H276-1.91)*200+100.5)&gt;0,INT((H276-1.91)*200+100.5),0)),""))))</f>
        <v/>
      </c>
      <c r="O276" s="17" t="str">
        <f t="shared" si="99"/>
        <v>0:00,00</v>
      </c>
      <c r="P276" s="18">
        <f t="shared" si="100"/>
        <v>267</v>
      </c>
      <c r="AC276" s="16" t="str">
        <f t="shared" si="95"/>
        <v/>
      </c>
    </row>
    <row r="277" spans="2:29" x14ac:dyDescent="0.25">
      <c r="B277" s="2" t="str">
        <f t="shared" si="96"/>
        <v/>
      </c>
      <c r="C277" s="8"/>
      <c r="D277" s="9" t="str">
        <f t="shared" si="97"/>
        <v>AV Phoenix</v>
      </c>
      <c r="E277" s="14"/>
      <c r="F277" s="15"/>
      <c r="G277" s="14"/>
      <c r="H277" s="14"/>
      <c r="I277" s="2" t="str">
        <f t="shared" si="98"/>
        <v/>
      </c>
      <c r="K277" s="17" t="str">
        <f>IF(E277="","",IF(OR(E277="NM",E277="DNS",E277="DNF",E277="DQ"),0,IF(INDEX(E$5:E277,1)="60m",IF(INT(15365/IF($D$4="ET",E277,E277+0.24)-1058)&gt;0,INT(15365/IF($D$4="ET",E277,E277+0.24)-1058),0),IF(INDEX(E$5:E277,1)="40m",IF(INT(10834/IF($D$4="ET",E277,E277+0.24)-996)&gt;0,INT(10834/IF($D$4="ET",E277,E277+0.24)-996),0),""))))</f>
        <v/>
      </c>
      <c r="L277" s="17" t="str">
        <f>IF(F277="","",IF(OR(F277="NM",F277="DNS",F277="DNF",F277="DQ"),0,IF(INDEX(F$125:F277,1)="1000m",IF(INT(276912/ ((LEFT(O277)*60)+MID(O277,3,2)+(MID(O277,6,2)/IF(VALUE(MID(O277,6,2))&lt;10,IF(VALUE(MID(O277,6,1))=0,100,10),100)))-738.5)&gt;0,INT(276912/ ((LEFT(O277)*60)+MID(O277,3,2)+(MID(O277,6,2)/IF(VALUE(MID(O277,6,2))&lt;10,IF(VALUE(MID(O277,6,1))=0,100,10),100)))-738.5),0),IF(INDEX(F$125:F277,1)="600m",IF(INT(160470.5/ ((LEFT(O277)*60)+MID(O277,3,2)+(MID(O277,6,2)/100))-811.35)&gt;0,INT(160470.5/ ((LEFT(O277)*60)+MID(O277,3,2)+(MID(O277,6,2)/100))-811.35),0),""))))</f>
        <v/>
      </c>
      <c r="M277" s="17" t="str">
        <f>IF(G277="","",IF(OR(G277="NM",G277="DNS",G277="DNF",G277="DQ"),0,IF(INDEX(G$125:G277,1)="Kogel",INT((303.73*SQRT(G277))-337.5),IF(INDEX(G$125:G277,1)="Vortex",IF(INT((126*SQRT(G277))-245.5)&gt;0,INT((126*SQRT(G277))-245.5),0),""))))</f>
        <v/>
      </c>
      <c r="N277" s="17" t="str">
        <f>IF(H277="","",IF(OR(H277="NM",H277="DNS",H277="DNF",H277="DQ"),0,IF(INDEX(H$125:H277,1)="Hoog",IF(H277&gt;1.35,INT((1977.53*SQRT(H277))-1698.5),INT((H277-0.67)*733.33333+100.7)),IF(INDEX(H$125:H277,1)="Ver",IF(H277&gt;4.41,INT((887.99*SQRT(H277))-1264.5),IF(INT((H277-1.91)*200+100.5)&gt;0,INT((H277-1.91)*200+100.5),0)),""))))</f>
        <v/>
      </c>
      <c r="O277" s="17" t="str">
        <f t="shared" si="99"/>
        <v>0:00,00</v>
      </c>
      <c r="P277" s="18">
        <f t="shared" si="100"/>
        <v>267</v>
      </c>
      <c r="AC277" s="16" t="str">
        <f t="shared" si="95"/>
        <v/>
      </c>
    </row>
    <row r="278" spans="2:29" x14ac:dyDescent="0.25">
      <c r="B278" s="2" t="str">
        <f t="shared" si="96"/>
        <v/>
      </c>
      <c r="C278" s="8"/>
      <c r="D278" s="9" t="str">
        <f t="shared" si="97"/>
        <v>AV Phoenix</v>
      </c>
      <c r="E278" s="14"/>
      <c r="F278" s="15"/>
      <c r="G278" s="14"/>
      <c r="H278" s="14"/>
      <c r="I278" s="2" t="str">
        <f t="shared" si="98"/>
        <v/>
      </c>
      <c r="K278" s="17" t="str">
        <f>IF(E278="","",IF(OR(E278="NM",E278="DNS",E278="DNF",E278="DQ"),0,IF(INDEX(E$5:E278,1)="60m",IF(INT(15365/IF($D$4="ET",E278,E278+0.24)-1058)&gt;0,INT(15365/IF($D$4="ET",E278,E278+0.24)-1058),0),IF(INDEX(E$5:E278,1)="40m",IF(INT(10834/IF($D$4="ET",E278,E278+0.24)-996)&gt;0,INT(10834/IF($D$4="ET",E278,E278+0.24)-996),0),""))))</f>
        <v/>
      </c>
      <c r="L278" s="17" t="str">
        <f>IF(F278="","",IF(OR(F278="NM",F278="DNS",F278="DNF",F278="DQ"),0,IF(INDEX(F$125:F278,1)="1000m",IF(INT(276912/ ((LEFT(O278)*60)+MID(O278,3,2)+(MID(O278,6,2)/IF(VALUE(MID(O278,6,2))&lt;10,IF(VALUE(MID(O278,6,1))=0,100,10),100)))-738.5)&gt;0,INT(276912/ ((LEFT(O278)*60)+MID(O278,3,2)+(MID(O278,6,2)/IF(VALUE(MID(O278,6,2))&lt;10,IF(VALUE(MID(O278,6,1))=0,100,10),100)))-738.5),0),IF(INDEX(F$125:F278,1)="600m",IF(INT(160470.5/ ((LEFT(O278)*60)+MID(O278,3,2)+(MID(O278,6,2)/100))-811.35)&gt;0,INT(160470.5/ ((LEFT(O278)*60)+MID(O278,3,2)+(MID(O278,6,2)/100))-811.35),0),""))))</f>
        <v/>
      </c>
      <c r="M278" s="17" t="str">
        <f>IF(G278="","",IF(OR(G278="NM",G278="DNS",G278="DNF",G278="DQ"),0,IF(INDEX(G$125:G278,1)="Kogel",INT((303.73*SQRT(G278))-337.5),IF(INDEX(G$125:G278,1)="Vortex",IF(INT((126*SQRT(G278))-245.5)&gt;0,INT((126*SQRT(G278))-245.5),0),""))))</f>
        <v/>
      </c>
      <c r="N278" s="17" t="str">
        <f>IF(H278="","",IF(OR(H278="NM",H278="DNS",H278="DNF",H278="DQ"),0,IF(INDEX(H$125:H278,1)="Hoog",IF(H278&gt;1.35,INT((1977.53*SQRT(H278))-1698.5),INT((H278-0.67)*733.33333+100.7)),IF(INDEX(H$125:H278,1)="Ver",IF(H278&gt;4.41,INT((887.99*SQRT(H278))-1264.5),IF(INT((H278-1.91)*200+100.5)&gt;0,INT((H278-1.91)*200+100.5),0)),""))))</f>
        <v/>
      </c>
      <c r="O278" s="17" t="str">
        <f t="shared" si="99"/>
        <v>0:00,00</v>
      </c>
      <c r="P278" s="18">
        <f t="shared" si="100"/>
        <v>267</v>
      </c>
      <c r="AC278" s="16" t="str">
        <f t="shared" si="95"/>
        <v/>
      </c>
    </row>
    <row r="279" spans="2:29" x14ac:dyDescent="0.25">
      <c r="B279" s="2" t="str">
        <f t="shared" si="96"/>
        <v/>
      </c>
      <c r="C279" s="8"/>
      <c r="D279" s="9" t="str">
        <f t="shared" si="97"/>
        <v>AV Phoenix</v>
      </c>
      <c r="E279" s="14"/>
      <c r="F279" s="15"/>
      <c r="G279" s="14"/>
      <c r="H279" s="14"/>
      <c r="I279" s="2" t="str">
        <f t="shared" si="98"/>
        <v/>
      </c>
      <c r="K279" s="17" t="str">
        <f>IF(E279="","",IF(OR(E279="NM",E279="DNS",E279="DNF",E279="DQ"),0,IF(INDEX(E$5:E279,1)="60m",IF(INT(15365/IF($D$4="ET",E279,E279+0.24)-1058)&gt;0,INT(15365/IF($D$4="ET",E279,E279+0.24)-1058),0),IF(INDEX(E$5:E279,1)="40m",IF(INT(10834/IF($D$4="ET",E279,E279+0.24)-996)&gt;0,INT(10834/IF($D$4="ET",E279,E279+0.24)-996),0),""))))</f>
        <v/>
      </c>
      <c r="L279" s="17" t="str">
        <f>IF(F279="","",IF(OR(F279="NM",F279="DNS",F279="DNF",F279="DQ"),0,IF(INDEX(F$125:F279,1)="1000m",IF(INT(276912/ ((LEFT(O279)*60)+MID(O279,3,2)+(MID(O279,6,2)/IF(VALUE(MID(O279,6,2))&lt;10,IF(VALUE(MID(O279,6,1))=0,100,10),100)))-738.5)&gt;0,INT(276912/ ((LEFT(O279)*60)+MID(O279,3,2)+(MID(O279,6,2)/IF(VALUE(MID(O279,6,2))&lt;10,IF(VALUE(MID(O279,6,1))=0,100,10),100)))-738.5),0),IF(INDEX(F$125:F279,1)="600m",IF(INT(160470.5/ ((LEFT(O279)*60)+MID(O279,3,2)+(MID(O279,6,2)/100))-811.35)&gt;0,INT(160470.5/ ((LEFT(O279)*60)+MID(O279,3,2)+(MID(O279,6,2)/100))-811.35),0),""))))</f>
        <v/>
      </c>
      <c r="M279" s="17" t="str">
        <f>IF(G279="","",IF(OR(G279="NM",G279="DNS",G279="DNF",G279="DQ"),0,IF(INDEX(G$125:G279,1)="Kogel",INT((303.73*SQRT(G279))-337.5),IF(INDEX(G$125:G279,1)="Vortex",IF(INT((126*SQRT(G279))-245.5)&gt;0,INT((126*SQRT(G279))-245.5),0),""))))</f>
        <v/>
      </c>
      <c r="N279" s="17" t="str">
        <f>IF(H279="","",IF(OR(H279="NM",H279="DNS",H279="DNF",H279="DQ"),0,IF(INDEX(H$125:H279,1)="Hoog",IF(H279&gt;1.35,INT((1977.53*SQRT(H279))-1698.5),INT((H279-0.67)*733.33333+100.7)),IF(INDEX(H$125:H279,1)="Ver",IF(H279&gt;4.41,INT((887.99*SQRT(H279))-1264.5),IF(INT((H279-1.91)*200+100.5)&gt;0,INT((H279-1.91)*200+100.5),0)),""))))</f>
        <v/>
      </c>
      <c r="O279" s="17" t="str">
        <f t="shared" si="99"/>
        <v>0:00,00</v>
      </c>
      <c r="P279" s="18">
        <f t="shared" si="100"/>
        <v>267</v>
      </c>
      <c r="AC279" s="16" t="str">
        <f t="shared" si="95"/>
        <v/>
      </c>
    </row>
    <row r="280" spans="2:29" x14ac:dyDescent="0.25">
      <c r="B280" s="2" t="str">
        <f t="shared" si="96"/>
        <v/>
      </c>
      <c r="C280" s="8"/>
      <c r="D280" s="9" t="str">
        <f t="shared" si="97"/>
        <v>AV Phoenix</v>
      </c>
      <c r="E280" s="14"/>
      <c r="F280" s="15"/>
      <c r="G280" s="14"/>
      <c r="H280" s="14"/>
      <c r="I280" s="2" t="str">
        <f t="shared" si="98"/>
        <v/>
      </c>
      <c r="K280" s="17" t="str">
        <f>IF(E280="","",IF(OR(E280="NM",E280="DNS",E280="DNF",E280="DQ"),0,IF(INDEX(E$5:E280,1)="60m",IF(INT(15365/IF($D$4="ET",E280,E280+0.24)-1058)&gt;0,INT(15365/IF($D$4="ET",E280,E280+0.24)-1058),0),IF(INDEX(E$5:E280,1)="40m",IF(INT(10834/IF($D$4="ET",E280,E280+0.24)-996)&gt;0,INT(10834/IF($D$4="ET",E280,E280+0.24)-996),0),""))))</f>
        <v/>
      </c>
      <c r="L280" s="17" t="str">
        <f>IF(F280="","",IF(OR(F280="NM",F280="DNS",F280="DNF",F280="DQ"),0,IF(INDEX(F$125:F280,1)="1000m",IF(INT(276912/ ((LEFT(O280)*60)+MID(O280,3,2)+(MID(O280,6,2)/IF(VALUE(MID(O280,6,2))&lt;10,IF(VALUE(MID(O280,6,1))=0,100,10),100)))-738.5)&gt;0,INT(276912/ ((LEFT(O280)*60)+MID(O280,3,2)+(MID(O280,6,2)/IF(VALUE(MID(O280,6,2))&lt;10,IF(VALUE(MID(O280,6,1))=0,100,10),100)))-738.5),0),IF(INDEX(F$125:F280,1)="600m",IF(INT(160470.5/ ((LEFT(O280)*60)+MID(O280,3,2)+(MID(O280,6,2)/100))-811.35)&gt;0,INT(160470.5/ ((LEFT(O280)*60)+MID(O280,3,2)+(MID(O280,6,2)/100))-811.35),0),""))))</f>
        <v/>
      </c>
      <c r="M280" s="17" t="str">
        <f>IF(G280="","",IF(OR(G280="NM",G280="DNS",G280="DNF",G280="DQ"),0,IF(INDEX(G$125:G280,1)="Kogel",INT((303.73*SQRT(G280))-337.5),IF(INDEX(G$125:G280,1)="Vortex",IF(INT((126*SQRT(G280))-245.5)&gt;0,INT((126*SQRT(G280))-245.5),0),""))))</f>
        <v/>
      </c>
      <c r="N280" s="17" t="str">
        <f>IF(H280="","",IF(OR(H280="NM",H280="DNS",H280="DNF",H280="DQ"),0,IF(INDEX(H$125:H280,1)="Hoog",IF(H280&gt;1.35,INT((1977.53*SQRT(H280))-1698.5),INT((H280-0.67)*733.33333+100.7)),IF(INDEX(H$125:H280,1)="Ver",IF(H280&gt;4.41,INT((887.99*SQRT(H280))-1264.5),IF(INT((H280-1.91)*200+100.5)&gt;0,INT((H280-1.91)*200+100.5),0)),""))))</f>
        <v/>
      </c>
      <c r="O280" s="17" t="str">
        <f t="shared" si="99"/>
        <v>0:00,00</v>
      </c>
      <c r="P280" s="18">
        <f t="shared" si="100"/>
        <v>267</v>
      </c>
      <c r="AC280" s="16" t="str">
        <f t="shared" si="95"/>
        <v/>
      </c>
    </row>
    <row r="281" spans="2:29" x14ac:dyDescent="0.25">
      <c r="B281" s="2" t="str">
        <f t="shared" si="96"/>
        <v/>
      </c>
      <c r="C281" s="8"/>
      <c r="D281" s="9" t="str">
        <f t="shared" si="97"/>
        <v>AV Phoenix</v>
      </c>
      <c r="E281" s="14"/>
      <c r="F281" s="15"/>
      <c r="G281" s="14"/>
      <c r="H281" s="14"/>
      <c r="I281" s="2" t="str">
        <f t="shared" si="98"/>
        <v/>
      </c>
      <c r="K281" s="17" t="str">
        <f>IF(E281="","",IF(OR(E281="NM",E281="DNS",E281="DNF",E281="DQ"),0,IF(INDEX(E$5:E281,1)="60m",IF(INT(15365/IF($D$4="ET",E281,E281+0.24)-1058)&gt;0,INT(15365/IF($D$4="ET",E281,E281+0.24)-1058),0),IF(INDEX(E$5:E281,1)="40m",IF(INT(10834/IF($D$4="ET",E281,E281+0.24)-996)&gt;0,INT(10834/IF($D$4="ET",E281,E281+0.24)-996),0),""))))</f>
        <v/>
      </c>
      <c r="L281" s="17" t="str">
        <f>IF(F281="","",IF(OR(F281="NM",F281="DNS",F281="DNF",F281="DQ"),0,IF(INDEX(F$125:F281,1)="1000m",IF(INT(276912/ ((LEFT(O281)*60)+MID(O281,3,2)+(MID(O281,6,2)/IF(VALUE(MID(O281,6,2))&lt;10,IF(VALUE(MID(O281,6,1))=0,100,10),100)))-738.5)&gt;0,INT(276912/ ((LEFT(O281)*60)+MID(O281,3,2)+(MID(O281,6,2)/IF(VALUE(MID(O281,6,2))&lt;10,IF(VALUE(MID(O281,6,1))=0,100,10),100)))-738.5),0),IF(INDEX(F$125:F281,1)="600m",IF(INT(160470.5/ ((LEFT(O281)*60)+MID(O281,3,2)+(MID(O281,6,2)/100))-811.35)&gt;0,INT(160470.5/ ((LEFT(O281)*60)+MID(O281,3,2)+(MID(O281,6,2)/100))-811.35),0),""))))</f>
        <v/>
      </c>
      <c r="M281" s="17" t="str">
        <f>IF(G281="","",IF(OR(G281="NM",G281="DNS",G281="DNF",G281="DQ"),0,IF(INDEX(G$125:G281,1)="Kogel",INT((303.73*SQRT(G281))-337.5),IF(INDEX(G$125:G281,1)="Vortex",IF(INT((126*SQRT(G281))-245.5)&gt;0,INT((126*SQRT(G281))-245.5),0),""))))</f>
        <v/>
      </c>
      <c r="N281" s="17" t="str">
        <f>IF(H281="","",IF(OR(H281="NM",H281="DNS",H281="DNF",H281="DQ"),0,IF(INDEX(H$125:H281,1)="Hoog",IF(H281&gt;1.35,INT((1977.53*SQRT(H281))-1698.5),INT((H281-0.67)*733.33333+100.7)),IF(INDEX(H$125:H281,1)="Ver",IF(H281&gt;4.41,INT((887.99*SQRT(H281))-1264.5),IF(INT((H281-1.91)*200+100.5)&gt;0,INT((H281-1.91)*200+100.5),0)),""))))</f>
        <v/>
      </c>
      <c r="O281" s="17" t="str">
        <f t="shared" si="99"/>
        <v>0:00,00</v>
      </c>
      <c r="P281" s="18">
        <f t="shared" si="100"/>
        <v>267</v>
      </c>
      <c r="AC281" s="16" t="str">
        <f t="shared" si="95"/>
        <v/>
      </c>
    </row>
    <row r="282" spans="2:29" x14ac:dyDescent="0.25">
      <c r="B282" s="2" t="str">
        <f t="shared" si="96"/>
        <v/>
      </c>
      <c r="C282" s="8"/>
      <c r="D282" s="9" t="str">
        <f t="shared" si="97"/>
        <v>AV Phoenix</v>
      </c>
      <c r="E282" s="14"/>
      <c r="F282" s="15"/>
      <c r="G282" s="14"/>
      <c r="H282" s="14"/>
      <c r="I282" s="2" t="str">
        <f t="shared" si="98"/>
        <v/>
      </c>
      <c r="K282" s="17" t="str">
        <f>IF(E282="","",IF(OR(E282="NM",E282="DNS",E282="DNF",E282="DQ"),0,IF(INDEX(E$5:E282,1)="60m",IF(INT(15365/IF($D$4="ET",E282,E282+0.24)-1058)&gt;0,INT(15365/IF($D$4="ET",E282,E282+0.24)-1058),0),IF(INDEX(E$5:E282,1)="40m",IF(INT(10834/IF($D$4="ET",E282,E282+0.24)-996)&gt;0,INT(10834/IF($D$4="ET",E282,E282+0.24)-996),0),""))))</f>
        <v/>
      </c>
      <c r="L282" s="17" t="str">
        <f>IF(F282="","",IF(OR(F282="NM",F282="DNS",F282="DNF",F282="DQ"),0,IF(INDEX(F$125:F282,1)="1000m",IF(INT(276912/ ((LEFT(O282)*60)+MID(O282,3,2)+(MID(O282,6,2)/IF(VALUE(MID(O282,6,2))&lt;10,IF(VALUE(MID(O282,6,1))=0,100,10),100)))-738.5)&gt;0,INT(276912/ ((LEFT(O282)*60)+MID(O282,3,2)+(MID(O282,6,2)/IF(VALUE(MID(O282,6,2))&lt;10,IF(VALUE(MID(O282,6,1))=0,100,10),100)))-738.5),0),IF(INDEX(F$125:F282,1)="600m",IF(INT(160470.5/ ((LEFT(O282)*60)+MID(O282,3,2)+(MID(O282,6,2)/100))-811.35)&gt;0,INT(160470.5/ ((LEFT(O282)*60)+MID(O282,3,2)+(MID(O282,6,2)/100))-811.35),0),""))))</f>
        <v/>
      </c>
      <c r="M282" s="17" t="str">
        <f>IF(G282="","",IF(OR(G282="NM",G282="DNS",G282="DNF",G282="DQ"),0,IF(INDEX(G$125:G282,1)="Kogel",INT((303.73*SQRT(G282))-337.5),IF(INDEX(G$125:G282,1)="Vortex",IF(INT((126*SQRT(G282))-245.5)&gt;0,INT((126*SQRT(G282))-245.5),0),""))))</f>
        <v/>
      </c>
      <c r="N282" s="17" t="str">
        <f>IF(H282="","",IF(OR(H282="NM",H282="DNS",H282="DNF",H282="DQ"),0,IF(INDEX(H$125:H282,1)="Hoog",IF(H282&gt;1.35,INT((1977.53*SQRT(H282))-1698.5),INT((H282-0.67)*733.33333+100.7)),IF(INDEX(H$125:H282,1)="Ver",IF(H282&gt;4.41,INT((887.99*SQRT(H282))-1264.5),IF(INT((H282-1.91)*200+100.5)&gt;0,INT((H282-1.91)*200+100.5),0)),""))))</f>
        <v/>
      </c>
      <c r="O282" s="17" t="str">
        <f t="shared" si="99"/>
        <v>0:00,00</v>
      </c>
      <c r="P282" s="18">
        <f t="shared" si="100"/>
        <v>267</v>
      </c>
      <c r="AC282" s="16" t="str">
        <f t="shared" si="95"/>
        <v/>
      </c>
    </row>
    <row r="283" spans="2:29" x14ac:dyDescent="0.25">
      <c r="B283" s="2" t="str">
        <f t="shared" si="96"/>
        <v/>
      </c>
      <c r="C283" s="8"/>
      <c r="D283" s="9" t="str">
        <f t="shared" si="97"/>
        <v>AV Phoenix</v>
      </c>
      <c r="E283" s="14"/>
      <c r="F283" s="15"/>
      <c r="G283" s="14"/>
      <c r="H283" s="14"/>
      <c r="I283" s="2" t="str">
        <f t="shared" si="98"/>
        <v/>
      </c>
      <c r="K283" s="17" t="str">
        <f>IF(E283="","",IF(OR(E283="NM",E283="DNS",E283="DNF",E283="DQ"),0,IF(INDEX(E$5:E283,1)="60m",IF(INT(15365/IF($D$4="ET",E283,E283+0.24)-1058)&gt;0,INT(15365/IF($D$4="ET",E283,E283+0.24)-1058),0),IF(INDEX(E$5:E283,1)="40m",IF(INT(10834/IF($D$4="ET",E283,E283+0.24)-996)&gt;0,INT(10834/IF($D$4="ET",E283,E283+0.24)-996),0),""))))</f>
        <v/>
      </c>
      <c r="L283" s="17" t="str">
        <f>IF(F283="","",IF(OR(F283="NM",F283="DNS",F283="DNF",F283="DQ"),0,IF(INDEX(F$125:F283,1)="1000m",IF(INT(276912/ ((LEFT(O283)*60)+MID(O283,3,2)+(MID(O283,6,2)/IF(VALUE(MID(O283,6,2))&lt;10,IF(VALUE(MID(O283,6,1))=0,100,10),100)))-738.5)&gt;0,INT(276912/ ((LEFT(O283)*60)+MID(O283,3,2)+(MID(O283,6,2)/IF(VALUE(MID(O283,6,2))&lt;10,IF(VALUE(MID(O283,6,1))=0,100,10),100)))-738.5),0),IF(INDEX(F$125:F283,1)="600m",IF(INT(160470.5/ ((LEFT(O283)*60)+MID(O283,3,2)+(MID(O283,6,2)/100))-811.35)&gt;0,INT(160470.5/ ((LEFT(O283)*60)+MID(O283,3,2)+(MID(O283,6,2)/100))-811.35),0),""))))</f>
        <v/>
      </c>
      <c r="M283" s="17" t="str">
        <f>IF(G283="","",IF(OR(G283="NM",G283="DNS",G283="DNF",G283="DQ"),0,IF(INDEX(G$125:G283,1)="Kogel",INT((303.73*SQRT(G283))-337.5),IF(INDEX(G$125:G283,1)="Vortex",IF(INT((126*SQRT(G283))-245.5)&gt;0,INT((126*SQRT(G283))-245.5),0),""))))</f>
        <v/>
      </c>
      <c r="N283" s="17" t="str">
        <f>IF(H283="","",IF(OR(H283="NM",H283="DNS",H283="DNF",H283="DQ"),0,IF(INDEX(H$125:H283,1)="Hoog",IF(H283&gt;1.35,INT((1977.53*SQRT(H283))-1698.5),INT((H283-0.67)*733.33333+100.7)),IF(INDEX(H$125:H283,1)="Ver",IF(H283&gt;4.41,INT((887.99*SQRT(H283))-1264.5),IF(INT((H283-1.91)*200+100.5)&gt;0,INT((H283-1.91)*200+100.5),0)),""))))</f>
        <v/>
      </c>
      <c r="O283" s="17" t="str">
        <f t="shared" si="99"/>
        <v>0:00,00</v>
      </c>
      <c r="P283" s="18">
        <f t="shared" si="100"/>
        <v>267</v>
      </c>
      <c r="AC283" s="16" t="str">
        <f t="shared" si="95"/>
        <v/>
      </c>
    </row>
    <row r="284" spans="2:29" x14ac:dyDescent="0.25">
      <c r="B284" s="2" t="str">
        <f t="shared" si="96"/>
        <v/>
      </c>
      <c r="C284" s="8"/>
      <c r="D284" s="9" t="str">
        <f t="shared" si="97"/>
        <v>AV Phoenix</v>
      </c>
      <c r="E284" s="14"/>
      <c r="F284" s="15"/>
      <c r="G284" s="14"/>
      <c r="H284" s="14"/>
      <c r="I284" s="2" t="str">
        <f t="shared" si="98"/>
        <v/>
      </c>
      <c r="K284" s="17" t="str">
        <f>IF(E284="","",IF(OR(E284="NM",E284="DNS",E284="DNF",E284="DQ"),0,IF(INDEX(E$5:E284,1)="60m",IF(INT(15365/IF($D$4="ET",E284,E284+0.24)-1058)&gt;0,INT(15365/IF($D$4="ET",E284,E284+0.24)-1058),0),IF(INDEX(E$5:E284,1)="40m",IF(INT(10834/IF($D$4="ET",E284,E284+0.24)-996)&gt;0,INT(10834/IF($D$4="ET",E284,E284+0.24)-996),0),""))))</f>
        <v/>
      </c>
      <c r="L284" s="17" t="str">
        <f>IF(F284="","",IF(OR(F284="NM",F284="DNS",F284="DNF",F284="DQ"),0,IF(INDEX(F$125:F284,1)="1000m",IF(INT(276912/ ((LEFT(O284)*60)+MID(O284,3,2)+(MID(O284,6,2)/IF(VALUE(MID(O284,6,2))&lt;10,IF(VALUE(MID(O284,6,1))=0,100,10),100)))-738.5)&gt;0,INT(276912/ ((LEFT(O284)*60)+MID(O284,3,2)+(MID(O284,6,2)/IF(VALUE(MID(O284,6,2))&lt;10,IF(VALUE(MID(O284,6,1))=0,100,10),100)))-738.5),0),IF(INDEX(F$125:F284,1)="600m",IF(INT(160470.5/ ((LEFT(O284)*60)+MID(O284,3,2)+(MID(O284,6,2)/100))-811.35)&gt;0,INT(160470.5/ ((LEFT(O284)*60)+MID(O284,3,2)+(MID(O284,6,2)/100))-811.35),0),""))))</f>
        <v/>
      </c>
      <c r="M284" s="17" t="str">
        <f>IF(G284="","",IF(OR(G284="NM",G284="DNS",G284="DNF",G284="DQ"),0,IF(INDEX(G$125:G284,1)="Kogel",INT((303.73*SQRT(G284))-337.5),IF(INDEX(G$125:G284,1)="Vortex",IF(INT((126*SQRT(G284))-245.5)&gt;0,INT((126*SQRT(G284))-245.5),0),""))))</f>
        <v/>
      </c>
      <c r="N284" s="17" t="str">
        <f>IF(H284="","",IF(OR(H284="NM",H284="DNS",H284="DNF",H284="DQ"),0,IF(INDEX(H$125:H284,1)="Hoog",IF(H284&gt;1.35,INT((1977.53*SQRT(H284))-1698.5),INT((H284-0.67)*733.33333+100.7)),IF(INDEX(H$125:H284,1)="Ver",IF(H284&gt;4.41,INT((887.99*SQRT(H284))-1264.5),IF(INT((H284-1.91)*200+100.5)&gt;0,INT((H284-1.91)*200+100.5),0)),""))))</f>
        <v/>
      </c>
      <c r="O284" s="17" t="str">
        <f t="shared" si="99"/>
        <v>0:00,00</v>
      </c>
      <c r="P284" s="18">
        <f t="shared" si="100"/>
        <v>267</v>
      </c>
      <c r="AC284" s="16" t="str">
        <f t="shared" si="95"/>
        <v/>
      </c>
    </row>
    <row r="285" spans="2:29" x14ac:dyDescent="0.25">
      <c r="B285" s="2" t="str">
        <f t="shared" si="96"/>
        <v/>
      </c>
      <c r="C285" s="8"/>
      <c r="D285" s="9" t="str">
        <f t="shared" si="97"/>
        <v>AV Phoenix</v>
      </c>
      <c r="E285" s="14"/>
      <c r="F285" s="15"/>
      <c r="G285" s="14"/>
      <c r="H285" s="14"/>
      <c r="I285" s="2" t="str">
        <f t="shared" si="98"/>
        <v/>
      </c>
      <c r="K285" s="17" t="str">
        <f>IF(E285="","",IF(OR(E285="NM",E285="DNS",E285="DNF",E285="DQ"),0,IF(INDEX(E$5:E285,1)="60m",IF(INT(15365/IF($D$4="ET",E285,E285+0.24)-1058)&gt;0,INT(15365/IF($D$4="ET",E285,E285+0.24)-1058),0),IF(INDEX(E$5:E285,1)="40m",IF(INT(10834/IF($D$4="ET",E285,E285+0.24)-996)&gt;0,INT(10834/IF($D$4="ET",E285,E285+0.24)-996),0),""))))</f>
        <v/>
      </c>
      <c r="L285" s="17" t="str">
        <f>IF(F285="","",IF(OR(F285="NM",F285="DNS",F285="DNF",F285="DQ"),0,IF(INDEX(F$125:F285,1)="1000m",IF(INT(276912/ ((LEFT(O285)*60)+MID(O285,3,2)+(MID(O285,6,2)/IF(VALUE(MID(O285,6,2))&lt;10,IF(VALUE(MID(O285,6,1))=0,100,10),100)))-738.5)&gt;0,INT(276912/ ((LEFT(O285)*60)+MID(O285,3,2)+(MID(O285,6,2)/IF(VALUE(MID(O285,6,2))&lt;10,IF(VALUE(MID(O285,6,1))=0,100,10),100)))-738.5),0),IF(INDEX(F$125:F285,1)="600m",IF(INT(160470.5/ ((LEFT(O285)*60)+MID(O285,3,2)+(MID(O285,6,2)/100))-811.35)&gt;0,INT(160470.5/ ((LEFT(O285)*60)+MID(O285,3,2)+(MID(O285,6,2)/100))-811.35),0),""))))</f>
        <v/>
      </c>
      <c r="M285" s="17" t="str">
        <f>IF(G285="","",IF(OR(G285="NM",G285="DNS",G285="DNF",G285="DQ"),0,IF(INDEX(G$125:G285,1)="Kogel",INT((303.73*SQRT(G285))-337.5),IF(INDEX(G$125:G285,1)="Vortex",IF(INT((126*SQRT(G285))-245.5)&gt;0,INT((126*SQRT(G285))-245.5),0),""))))</f>
        <v/>
      </c>
      <c r="N285" s="17" t="str">
        <f>IF(H285="","",IF(OR(H285="NM",H285="DNS",H285="DNF",H285="DQ"),0,IF(INDEX(H$125:H285,1)="Hoog",IF(H285&gt;1.35,INT((1977.53*SQRT(H285))-1698.5),INT((H285-0.67)*733.33333+100.7)),IF(INDEX(H$125:H285,1)="Ver",IF(H285&gt;4.41,INT((887.99*SQRT(H285))-1264.5),IF(INT((H285-1.91)*200+100.5)&gt;0,INT((H285-1.91)*200+100.5),0)),""))))</f>
        <v/>
      </c>
      <c r="O285" s="17" t="str">
        <f t="shared" si="99"/>
        <v>0:00,00</v>
      </c>
      <c r="P285" s="18">
        <f t="shared" si="100"/>
        <v>267</v>
      </c>
      <c r="AC285" s="16" t="str">
        <f t="shared" si="95"/>
        <v/>
      </c>
    </row>
    <row r="286" spans="2:29" x14ac:dyDescent="0.25">
      <c r="B286" s="2" t="str">
        <f t="shared" si="96"/>
        <v/>
      </c>
      <c r="C286" s="8"/>
      <c r="D286" s="9" t="str">
        <f t="shared" si="97"/>
        <v>AV Phoenix</v>
      </c>
      <c r="E286" s="14"/>
      <c r="F286" s="15"/>
      <c r="G286" s="14"/>
      <c r="H286" s="14"/>
      <c r="I286" s="2" t="str">
        <f t="shared" si="98"/>
        <v/>
      </c>
      <c r="K286" s="17" t="str">
        <f>IF(E286="","",IF(OR(E286="NM",E286="DNS",E286="DNF",E286="DQ"),0,IF(INDEX(E$5:E286,1)="60m",IF(INT(15365/IF($D$4="ET",E286,E286+0.24)-1058)&gt;0,INT(15365/IF($D$4="ET",E286,E286+0.24)-1058),0),IF(INDEX(E$5:E286,1)="40m",IF(INT(10834/IF($D$4="ET",E286,E286+0.24)-996)&gt;0,INT(10834/IF($D$4="ET",E286,E286+0.24)-996),0),""))))</f>
        <v/>
      </c>
      <c r="L286" s="17" t="str">
        <f>IF(F286="","",IF(OR(F286="NM",F286="DNS",F286="DNF",F286="DQ"),0,IF(INDEX(F$125:F286,1)="1000m",IF(INT(276912/ ((LEFT(O286)*60)+MID(O286,3,2)+(MID(O286,6,2)/IF(VALUE(MID(O286,6,2))&lt;10,IF(VALUE(MID(O286,6,1))=0,100,10),100)))-738.5)&gt;0,INT(276912/ ((LEFT(O286)*60)+MID(O286,3,2)+(MID(O286,6,2)/IF(VALUE(MID(O286,6,2))&lt;10,IF(VALUE(MID(O286,6,1))=0,100,10),100)))-738.5),0),IF(INDEX(F$125:F286,1)="600m",IF(INT(160470.5/ ((LEFT(O286)*60)+MID(O286,3,2)+(MID(O286,6,2)/100))-811.35)&gt;0,INT(160470.5/ ((LEFT(O286)*60)+MID(O286,3,2)+(MID(O286,6,2)/100))-811.35),0),""))))</f>
        <v/>
      </c>
      <c r="M286" s="17" t="str">
        <f>IF(G286="","",IF(OR(G286="NM",G286="DNS",G286="DNF",G286="DQ"),0,IF(INDEX(G$125:G286,1)="Kogel",INT((303.73*SQRT(G286))-337.5),IF(INDEX(G$125:G286,1)="Vortex",IF(INT((126*SQRT(G286))-245.5)&gt;0,INT((126*SQRT(G286))-245.5),0),""))))</f>
        <v/>
      </c>
      <c r="N286" s="17" t="str">
        <f>IF(H286="","",IF(OR(H286="NM",H286="DNS",H286="DNF",H286="DQ"),0,IF(INDEX(H$125:H286,1)="Hoog",IF(H286&gt;1.35,INT((1977.53*SQRT(H286))-1698.5),INT((H286-0.67)*733.33333+100.7)),IF(INDEX(H$125:H286,1)="Ver",IF(H286&gt;4.41,INT((887.99*SQRT(H286))-1264.5),IF(INT((H286-1.91)*200+100.5)&gt;0,INT((H286-1.91)*200+100.5),0)),""))))</f>
        <v/>
      </c>
      <c r="O286" s="17" t="str">
        <f t="shared" si="99"/>
        <v>0:00,00</v>
      </c>
      <c r="P286" s="18">
        <f t="shared" si="100"/>
        <v>267</v>
      </c>
      <c r="AC286" s="16" t="str">
        <f t="shared" si="95"/>
        <v/>
      </c>
    </row>
    <row r="287" spans="2:29" x14ac:dyDescent="0.25">
      <c r="B287" s="2" t="str">
        <f t="shared" si="96"/>
        <v/>
      </c>
      <c r="C287" s="8"/>
      <c r="D287" s="9" t="str">
        <f t="shared" si="97"/>
        <v>AV Phoenix</v>
      </c>
      <c r="E287" s="14"/>
      <c r="F287" s="15"/>
      <c r="G287" s="14"/>
      <c r="H287" s="14"/>
      <c r="I287" s="2" t="str">
        <f t="shared" si="98"/>
        <v/>
      </c>
      <c r="K287" s="17" t="str">
        <f>IF(E287="","",IF(OR(E287="NM",E287="DNS",E287="DNF",E287="DQ"),0,IF(INDEX(E$5:E287,1)="60m",IF(INT(15365/IF($D$4="ET",E287,E287+0.24)-1058)&gt;0,INT(15365/IF($D$4="ET",E287,E287+0.24)-1058),0),IF(INDEX(E$5:E287,1)="40m",IF(INT(10834/IF($D$4="ET",E287,E287+0.24)-996)&gt;0,INT(10834/IF($D$4="ET",E287,E287+0.24)-996),0),""))))</f>
        <v/>
      </c>
      <c r="L287" s="17" t="str">
        <f>IF(F287="","",IF(OR(F287="NM",F287="DNS",F287="DNF",F287="DQ"),0,IF(INDEX(F$125:F287,1)="1000m",IF(INT(276912/ ((LEFT(O287)*60)+MID(O287,3,2)+(MID(O287,6,2)/IF(VALUE(MID(O287,6,2))&lt;10,IF(VALUE(MID(O287,6,1))=0,100,10),100)))-738.5)&gt;0,INT(276912/ ((LEFT(O287)*60)+MID(O287,3,2)+(MID(O287,6,2)/IF(VALUE(MID(O287,6,2))&lt;10,IF(VALUE(MID(O287,6,1))=0,100,10),100)))-738.5),0),IF(INDEX(F$125:F287,1)="600m",IF(INT(160470.5/ ((LEFT(O287)*60)+MID(O287,3,2)+(MID(O287,6,2)/100))-811.35)&gt;0,INT(160470.5/ ((LEFT(O287)*60)+MID(O287,3,2)+(MID(O287,6,2)/100))-811.35),0),""))))</f>
        <v/>
      </c>
      <c r="M287" s="17" t="str">
        <f>IF(G287="","",IF(OR(G287="NM",G287="DNS",G287="DNF",G287="DQ"),0,IF(INDEX(G$125:G287,1)="Kogel",INT((303.73*SQRT(G287))-337.5),IF(INDEX(G$125:G287,1)="Vortex",IF(INT((126*SQRT(G287))-245.5)&gt;0,INT((126*SQRT(G287))-245.5),0),""))))</f>
        <v/>
      </c>
      <c r="N287" s="17" t="str">
        <f>IF(H287="","",IF(OR(H287="NM",H287="DNS",H287="DNF",H287="DQ"),0,IF(INDEX(H$125:H287,1)="Hoog",IF(H287&gt;1.35,INT((1977.53*SQRT(H287))-1698.5),INT((H287-0.67)*733.33333+100.7)),IF(INDEX(H$125:H287,1)="Ver",IF(H287&gt;4.41,INT((887.99*SQRT(H287))-1264.5),IF(INT((H287-1.91)*200+100.5)&gt;0,INT((H287-1.91)*200+100.5),0)),""))))</f>
        <v/>
      </c>
      <c r="O287" s="17" t="str">
        <f t="shared" si="99"/>
        <v>0:00,00</v>
      </c>
      <c r="P287" s="18">
        <f t="shared" si="100"/>
        <v>267</v>
      </c>
      <c r="AC287" s="16" t="str">
        <f t="shared" si="95"/>
        <v/>
      </c>
    </row>
  </sheetData>
  <sheetProtection formatCells="0" insertRows="0"/>
  <mergeCells count="1">
    <mergeCell ref="AB4:AC4"/>
  </mergeCells>
  <conditionalFormatting sqref="E6:E25 G28:G33 E36:E55 G58:G63 E66:E85 E96:E115 E126:E145 G88:G93 G118:G123">
    <cfRule type="expression" dxfId="9" priority="6">
      <formula>OR($D$4="HT")</formula>
    </cfRule>
  </conditionalFormatting>
  <conditionalFormatting sqref="D4">
    <cfRule type="expression" dxfId="8" priority="5">
      <formula>$D$4="HT"</formula>
    </cfRule>
  </conditionalFormatting>
  <conditionalFormatting sqref="E148:E167 G170:G173 E178:E197 G200:G205 E208:E227 E238:E257 E268:E287 G175 G230:G235 G260:G265">
    <cfRule type="expression" dxfId="7" priority="4">
      <formula>OR($D$4="HT")</formula>
    </cfRule>
  </conditionalFormatting>
  <conditionalFormatting sqref="G174">
    <cfRule type="expression" dxfId="6" priority="2">
      <formula>OR($D$4="HT")</formula>
    </cfRule>
  </conditionalFormatting>
  <conditionalFormatting sqref="F126:F145 F148:F167 F178:F197 F208:F227 F238:F257 F268:F287 F6:F25 F36:F55 F66:F85 F96:F115">
    <cfRule type="expression" dxfId="5" priority="1">
      <formula>OR($D$4="HT")</formula>
    </cfRule>
  </conditionalFormatting>
  <dataValidations count="8">
    <dataValidation type="list" allowBlank="1" showInputMessage="1" showErrorMessage="1" sqref="B3" xr:uid="{00000000-0002-0000-0000-000000000000}">
      <formula1>$T$2:$T$5</formula1>
    </dataValidation>
    <dataValidation type="list" allowBlank="1" showInputMessage="1" showErrorMessage="1" sqref="B4 B266 B258 B236 B228 B206 B198 B176 B168 B146 B124 B116 B94 B86 B64 B56 B34 B26" xr:uid="{00000000-0002-0000-0000-000001000000}">
      <formula1>$S$2:$S$20</formula1>
    </dataValidation>
    <dataValidation type="list" allowBlank="1" showInputMessage="1" showErrorMessage="1" sqref="D6:D25 D268:D287 D260:D265 D238:D257 D230:D235 D208:D227 D200:D205 D178:D197 D170:D175 D148:D167 D126:D145 D118:D123 D96:D115 D88:D93 D66:D85 D58:D63 D36:D55 D2 D28:D33" xr:uid="{00000000-0002-0000-0000-000002000000}">
      <formula1>$U$2:$U$21</formula1>
    </dataValidation>
    <dataValidation type="list" allowBlank="1" showInputMessage="1" showErrorMessage="1" sqref="E5 E267 E237 E207 E177 E147 E125 E95 E65 E35" xr:uid="{00000000-0002-0000-0000-000003000000}">
      <formula1>$V$2:$V$4</formula1>
    </dataValidation>
    <dataValidation type="list" allowBlank="1" showInputMessage="1" showErrorMessage="1" sqref="F5 F267 F237 F207 F177 F147 F125 F95 F65 F35" xr:uid="{00000000-0002-0000-0000-000004000000}">
      <formula1>$W$2:$W$4</formula1>
    </dataValidation>
    <dataValidation type="list" allowBlank="1" showInputMessage="1" showErrorMessage="1" sqref="G5 G267 G237 G207 G177 G147 G125 G95 G65 G35" xr:uid="{00000000-0002-0000-0000-000005000000}">
      <formula1>$X$2:$X$4</formula1>
    </dataValidation>
    <dataValidation type="list" allowBlank="1" showInputMessage="1" showErrorMessage="1" sqref="H5 H267 H237 H207 H177 H147 H125 H95 H65 H35" xr:uid="{00000000-0002-0000-0000-000006000000}">
      <formula1>$Y$2:$Y$4</formula1>
    </dataValidation>
    <dataValidation type="list" allowBlank="1" showInputMessage="1" showErrorMessage="1" sqref="D4" xr:uid="{00000000-0002-0000-0000-000007000000}">
      <formula1>$Z$2:$Z$3</formula1>
    </dataValidation>
  </dataValidations>
  <pageMargins left="0.7" right="0.7" top="0.75" bottom="0.75" header="0.3" footer="0.3"/>
  <pageSetup paperSize="9" scale="53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7"/>
  <sheetViews>
    <sheetView topLeftCell="A190" workbookViewId="0">
      <selection activeCell="G201" sqref="G201"/>
    </sheetView>
  </sheetViews>
  <sheetFormatPr defaultRowHeight="15" x14ac:dyDescent="0.25"/>
  <cols>
    <col min="1" max="1" width="10.5703125" style="2" bestFit="1" customWidth="1"/>
    <col min="2" max="3" width="27.5703125" style="2" bestFit="1" customWidth="1"/>
    <col min="4" max="4" width="16.5703125" style="2" bestFit="1" customWidth="1"/>
    <col min="5" max="5" width="9.5703125" style="2" bestFit="1" customWidth="1"/>
    <col min="6" max="6" width="7.140625" style="2" bestFit="1" customWidth="1"/>
    <col min="7" max="7" width="7" style="2" bestFit="1" customWidth="1"/>
    <col min="8" max="8" width="7.42578125" style="2" bestFit="1" customWidth="1"/>
    <col min="9" max="9" width="13.140625" style="2" customWidth="1"/>
    <col min="10" max="10" width="4.7109375" style="17" customWidth="1"/>
    <col min="11" max="11" width="5.85546875" style="17" hidden="1" customWidth="1"/>
    <col min="12" max="12" width="7.85546875" style="17" hidden="1" customWidth="1"/>
    <col min="13" max="13" width="8.140625" style="17" hidden="1" customWidth="1"/>
    <col min="14" max="14" width="6.7109375" style="17" hidden="1" customWidth="1"/>
    <col min="15" max="15" width="7.42578125" style="17" hidden="1" customWidth="1"/>
    <col min="16" max="16" width="5.5703125" style="17" hidden="1" customWidth="1"/>
    <col min="17" max="17" width="4.7109375" style="17" customWidth="1"/>
    <col min="18" max="18" width="0" style="2" hidden="1" customWidth="1"/>
    <col min="19" max="19" width="27.5703125" style="2" hidden="1" customWidth="1"/>
    <col min="20" max="20" width="6.140625" style="2" hidden="1" customWidth="1"/>
    <col min="21" max="21" width="16.5703125" style="2" hidden="1" customWidth="1"/>
    <col min="22" max="22" width="6.140625" style="2" hidden="1" customWidth="1"/>
    <col min="23" max="23" width="6.7109375" style="2" hidden="1" customWidth="1"/>
    <col min="24" max="24" width="7.85546875" style="2" hidden="1" customWidth="1"/>
    <col min="25" max="25" width="8.7109375" style="2" hidden="1" customWidth="1"/>
    <col min="26" max="26" width="7.28515625" style="2" hidden="1" customWidth="1"/>
    <col min="27" max="16384" width="9.140625" style="2"/>
  </cols>
  <sheetData>
    <row r="1" spans="1:29" x14ac:dyDescent="0.25">
      <c r="A1" s="2" t="s">
        <v>64</v>
      </c>
      <c r="B1" s="6" t="s">
        <v>75</v>
      </c>
      <c r="C1" s="2" t="s">
        <v>65</v>
      </c>
      <c r="D1" s="6"/>
      <c r="E1" s="13" t="s">
        <v>67</v>
      </c>
      <c r="R1" s="2" t="s">
        <v>57</v>
      </c>
      <c r="S1" s="2" t="s">
        <v>34</v>
      </c>
      <c r="T1" s="2" t="s">
        <v>56</v>
      </c>
      <c r="U1" s="2" t="s">
        <v>24</v>
      </c>
      <c r="V1" s="2" t="s">
        <v>58</v>
      </c>
      <c r="W1" s="2" t="s">
        <v>59</v>
      </c>
      <c r="X1" s="2" t="s">
        <v>60</v>
      </c>
      <c r="Y1" s="2" t="s">
        <v>61</v>
      </c>
      <c r="Z1" s="2" t="s">
        <v>69</v>
      </c>
    </row>
    <row r="2" spans="1:29" x14ac:dyDescent="0.25">
      <c r="A2" s="2" t="s">
        <v>55</v>
      </c>
      <c r="B2" s="7" t="s">
        <v>76</v>
      </c>
      <c r="C2" s="2" t="s">
        <v>24</v>
      </c>
      <c r="D2" s="9" t="s">
        <v>21</v>
      </c>
      <c r="E2" s="13" t="s">
        <v>66</v>
      </c>
      <c r="S2" s="2" t="s">
        <v>30</v>
      </c>
      <c r="T2" s="2">
        <v>1</v>
      </c>
      <c r="U2" s="2" t="s">
        <v>7</v>
      </c>
      <c r="V2" s="3" t="s">
        <v>14</v>
      </c>
      <c r="W2" s="3" t="s">
        <v>15</v>
      </c>
      <c r="X2" s="3" t="s">
        <v>26</v>
      </c>
      <c r="Y2" s="3" t="s">
        <v>25</v>
      </c>
      <c r="Z2" s="3" t="s">
        <v>70</v>
      </c>
    </row>
    <row r="3" spans="1:29" x14ac:dyDescent="0.25">
      <c r="A3" s="2" t="s">
        <v>56</v>
      </c>
      <c r="B3" s="10">
        <v>3</v>
      </c>
      <c r="E3" s="13" t="s">
        <v>71</v>
      </c>
      <c r="S3" s="2" t="s">
        <v>32</v>
      </c>
      <c r="T3" s="2">
        <v>2</v>
      </c>
      <c r="U3" s="2" t="s">
        <v>5</v>
      </c>
      <c r="V3" s="3" t="s">
        <v>1</v>
      </c>
      <c r="W3" s="4" t="s">
        <v>2</v>
      </c>
      <c r="X3" s="3" t="s">
        <v>31</v>
      </c>
      <c r="Y3" s="3" t="s">
        <v>27</v>
      </c>
      <c r="Z3" s="3" t="s">
        <v>3</v>
      </c>
    </row>
    <row r="4" spans="1:29" x14ac:dyDescent="0.25">
      <c r="A4" s="2" t="s">
        <v>34</v>
      </c>
      <c r="B4" s="9" t="s">
        <v>30</v>
      </c>
      <c r="C4" s="2" t="s">
        <v>68</v>
      </c>
      <c r="D4" s="9" t="s">
        <v>3</v>
      </c>
      <c r="E4" s="13" t="s">
        <v>72</v>
      </c>
      <c r="S4" s="2" t="s">
        <v>38</v>
      </c>
      <c r="T4" s="2">
        <v>3</v>
      </c>
      <c r="U4" s="2" t="s">
        <v>16</v>
      </c>
      <c r="AB4" s="21" t="s">
        <v>74</v>
      </c>
      <c r="AC4" s="22"/>
    </row>
    <row r="5" spans="1:29" x14ac:dyDescent="0.25">
      <c r="A5" s="2" t="s">
        <v>62</v>
      </c>
      <c r="B5" s="2" t="s">
        <v>13</v>
      </c>
      <c r="C5" s="2" t="s">
        <v>23</v>
      </c>
      <c r="D5" s="2" t="s">
        <v>24</v>
      </c>
      <c r="E5" s="11" t="s">
        <v>1</v>
      </c>
      <c r="F5" s="12" t="s">
        <v>2</v>
      </c>
      <c r="G5" s="11" t="s">
        <v>26</v>
      </c>
      <c r="H5" s="11" t="s">
        <v>27</v>
      </c>
      <c r="I5" s="5" t="s">
        <v>28</v>
      </c>
      <c r="J5" s="18"/>
      <c r="K5" s="19" t="str">
        <f>CONCATENATE(E5,"p")</f>
        <v>60mp</v>
      </c>
      <c r="L5" s="19" t="str">
        <f>CONCATENATE(F5,"p")</f>
        <v>1000mp</v>
      </c>
      <c r="M5" s="19" t="str">
        <f>CONCATENATE(G5,"p")</f>
        <v>Kogelp</v>
      </c>
      <c r="N5" s="19" t="str">
        <f>CONCATENATE(H5,"p")</f>
        <v>Hoogp</v>
      </c>
      <c r="O5" s="19" t="str">
        <f>CONCATENATE(F5,"t")</f>
        <v>1000mt</v>
      </c>
      <c r="P5" s="18">
        <f>IF(B5="#",ROW(B5),P4)</f>
        <v>5</v>
      </c>
      <c r="S5" s="2" t="s">
        <v>39</v>
      </c>
      <c r="U5" s="2" t="s">
        <v>10</v>
      </c>
    </row>
    <row r="6" spans="1:29" x14ac:dyDescent="0.25">
      <c r="B6" s="2">
        <f t="shared" ref="B6:B25" si="0">IF(I6="","",RANK(I6,I$6:I$25))</f>
        <v>1</v>
      </c>
      <c r="C6" s="8" t="s">
        <v>80</v>
      </c>
      <c r="D6" s="9" t="str">
        <f>IF(D$2&lt;&gt;"",D$2,"")</f>
        <v>U-Track</v>
      </c>
      <c r="E6" s="14">
        <v>10.84</v>
      </c>
      <c r="F6" s="15">
        <v>3.5376157407407405E-3</v>
      </c>
      <c r="G6" s="14"/>
      <c r="H6" s="14">
        <v>0.95</v>
      </c>
      <c r="I6" s="2">
        <f>IF(SUM(K6:N6)&gt;0,SUM(K6:N6),"")</f>
        <v>832</v>
      </c>
      <c r="K6" s="17">
        <f>IF(E6="","",IF(OR(E6="NM",E6="DNS",E6="DNF",E6="DQ"),0,IF(INDEX(E$5:E6,1)="60m",IF(INT(15365/IF($D$4="ET",E6,E6+0.24)-1058)&gt;0,INT(15365/IF($D$4="ET",E6,E6+0.24)-1058),0),IF(INDEX(E$5:E6,1)="40m",IF(INT(10834/IF($D$4="ET",E6,E6+0.24)-996)&gt;0,INT(10834/IF($D$4="ET",E6,E6+0.24)-996),0),""))))</f>
        <v>359</v>
      </c>
      <c r="L6" s="17">
        <f>IF(F6="","",IF(OR(F6="NM",F6="DNS",F6="DNF",F6="DQ"),0,IF(INDEX(F$5:F6,1)="1000m",IF(INT(276912/ ((LEFT(O6)*60)+MID(O6,3,2)+(MID(O6,6,2)/IF(VALUE(MID(O6,6,2))&lt;10,IF(VALUE(MID(O6,6,1))=0,100,10),100)))-738.5)&gt;0,INT(276912/ ((LEFT(O6)*60)+MID(O6,3,2)+(MID(O6,6,2)/IF(VALUE(MID(O6,6,2))&lt;10,IF(VALUE(MID(O6,6,1))=0,100,10),100)))-738.5),0),IF(INDEX(F$5:F6,1)="600m",IF(INT(160470.5/ ((LEFT(O6)*60)+MID(O6,3,2)+(MID(O6,6,2)/100))-811.35)&gt;0,INT(160470.5/ ((LEFT(O6)*60)+MID(O6,3,2)+(MID(O6,6,2)/100))-811.35),0),""))))</f>
        <v>167</v>
      </c>
      <c r="M6" s="17" t="str">
        <f>IF(G6="","",IF(OR(G6="NM",G6="DNS",G6="DNF",G6="DQ"),0,IF(INDEX(G$5:G6,1)="Kogel",INT((303.73*SQRT(G6))-337.5),IF(INDEX(G$5:G6,1)="Vortex",IF(INT((126*SQRT(G6))-245.5)&gt;0,INT((126*SQRT(G6))-245.5),0),""))))</f>
        <v/>
      </c>
      <c r="N6" s="17">
        <f>IF(H6="","",IF(OR(H6="NM",H6="DNS",H6="DNF",H6="DQ"),0,IF(INDEX(H$5:H6,1)="Hoog",IF(H6&gt;1.35,INT((1977.53*SQRT(H6))-1698.5),INT((H6-0.67)*733.33333+100.7)),IF(INDEX(H$5:H6,1)="Ver",IF(H6&gt;4.41,INT((887.99*SQRT(H6))-1264.5),IF(INT((H6-1.91)*200+100.5)&gt;0,INT((H6-1.91)*200+100.5),0)),""))))</f>
        <v>306</v>
      </c>
      <c r="O6" s="17" t="str">
        <f>TEXT(F6,"[m]:ss,00")</f>
        <v>5:05,65</v>
      </c>
      <c r="P6" s="18">
        <f t="shared" ref="P6:P33" si="1">IF(B6="#",ROW(B6),P5)</f>
        <v>5</v>
      </c>
      <c r="S6" s="2" t="s">
        <v>40</v>
      </c>
      <c r="U6" s="2" t="s">
        <v>22</v>
      </c>
      <c r="AC6" s="16" t="str">
        <f t="shared" ref="AC6:AC25" si="2">IF(AND($D$4="HT",E6&lt;&gt;"",F6&lt;&gt;""),IF(AND(OR(E6&lt;&gt;"DNF",F6&lt;&gt;"DNF"),OR(E6&lt;&gt;"DNF",F6&lt;&gt;"DNS"),OR(E6&lt;&gt;"DNF",F6&lt;&gt;"DQ"),OR(E6&lt;&gt;"DNS",F6&lt;&gt;"DNF"),OR(E6&lt;&gt;"DNS",F6&lt;&gt;"DNS"),OR(E6&lt;&gt;"DNS",F6&lt;&gt;"DQ"),OR(E6&lt;&gt;"DQ",F6&lt;&gt;"DNF"),OR(E6&lt;&gt;"DQ",F6&lt;&gt;"DNS"),OR(E6&lt;&gt;"DQ",F6&lt;&gt;"DQ"),OR(E6&lt;&gt;"DNF",OR(RIGHT(TEXT(F6,"[m]:ss,00"),1)&lt;&gt;"0",LEFT(RIGHT(TEXT(F6,"[m]:ss,00"),3),1)&lt;&gt;",")),OR(E6&lt;&gt;"DNS",OR(RIGHT(TEXT(F6,"[m]:ss,00"),1)&lt;&gt;"0",LEFT(RIGHT(TEXT(F6,"[m]:ss,00"),3),1)&lt;&gt;",")),OR(E6&lt;&gt;"DQ",OR(RIGHT(TEXT(F6,"[m]:ss,00"),1)&lt;&gt;"0",LEFT(RIGHT(TEXT(F6,"[m]:ss,00"),3),1)&lt;&gt;",")),OR(OR(RIGHT(TEXT(E6,"#,00"),1)&lt;&gt;"0",LEFT(RIGHT(TEXT(E6,"#,00"),3),1)&lt;&gt;","),OR(RIGHT(TEXT(F6,"[m]:ss,00"),1)&lt;&gt;"0",LEFT(RIGHT(TEXT(F6,"[m]:ss,00"),3),1)&lt;&gt;",")),OR(OR(RIGHT(TEXT(E6,"#,00"),1)&lt;&gt;"0",LEFT(RIGHT(TEXT(E6,"#,00"),3),1)&lt;&gt;","),OR(F6&lt;&gt;"DNF")),OR(OR(RIGHT(TEXT(E6,"#,00"),1)&lt;&gt;"0",LEFT(RIGHT(TEXT(E6,"#,00"),3),1)&lt;&gt;","),OR(F6&lt;&gt;"DNS")),OR(OR(RIGHT(TEXT(E6,"#,00"),1)&lt;&gt;"0",LEFT(RIGHT(TEXT(E6,"#,00"),3),1)&lt;&gt;","),OR(F6&lt;&gt;"DQ"))),"ongeldig",""),"")</f>
        <v/>
      </c>
    </row>
    <row r="7" spans="1:29" x14ac:dyDescent="0.25">
      <c r="B7" s="2">
        <f t="shared" si="0"/>
        <v>2</v>
      </c>
      <c r="C7" s="8" t="s">
        <v>163</v>
      </c>
      <c r="D7" s="9" t="str">
        <f t="shared" ref="D7:D25" si="3">IF(D$2&lt;&gt;"",D$2,"")</f>
        <v>U-Track</v>
      </c>
      <c r="E7" s="14"/>
      <c r="F7" s="15">
        <v>2.6081018518518515E-3</v>
      </c>
      <c r="G7" s="14"/>
      <c r="H7" s="14"/>
      <c r="I7" s="2">
        <f t="shared" ref="I7:I25" si="4">IF(SUM(K7:N7)&gt;0,SUM(K7:N7),"")</f>
        <v>490</v>
      </c>
      <c r="K7" s="17" t="str">
        <f>IF(E7="","",IF(OR(E7="NM",E7="DNS",E7="DNF",E7="DQ"),0,IF(INDEX(E$5:E7,1)="60m",IF(INT(15365/IF($D$4="ET",E7,E7+0.24)-1058)&gt;0,INT(15365/IF($D$4="ET",E7,E7+0.24)-1058),0),IF(INDEX(E$5:E7,1)="40m",IF(INT(10834/IF($D$4="ET",E7,E7+0.24)-996)&gt;0,INT(10834/IF($D$4="ET",E7,E7+0.24)-996),0),""))))</f>
        <v/>
      </c>
      <c r="L7" s="17">
        <f>IF(F7="","",IF(OR(F7="NM",F7="DNS",F7="DNF",F7="DQ"),0,IF(INDEX(F$5:F7,1)="1000m",IF(INT(276912/ ((LEFT(O7)*60)+MID(O7,3,2)+(MID(O7,6,2)/IF(VALUE(MID(O7,6,2))&lt;10,IF(VALUE(MID(O7,6,1))=0,100,10),100)))-738.5)&gt;0,INT(276912/ ((LEFT(O7)*60)+MID(O7,3,2)+(MID(O7,6,2)/IF(VALUE(MID(O7,6,2))&lt;10,IF(VALUE(MID(O7,6,1))=0,100,10),100)))-738.5),0),IF(INDEX(F$5:F7,1)="600m",IF(INT(160470.5/ ((LEFT(O7)*60)+MID(O7,3,2)+(MID(O7,6,2)/100))-811.35)&gt;0,INT(160470.5/ ((LEFT(O7)*60)+MID(O7,3,2)+(MID(O7,6,2)/100))-811.35),0),""))))</f>
        <v>490</v>
      </c>
      <c r="M7" s="17" t="str">
        <f>IF(G7="","",IF(OR(G7="NM",G7="DNS",G7="DNF",G7="DQ"),0,IF(INDEX(G$5:G7,1)="Kogel",INT((303.73*SQRT(G7))-337.5),IF(INDEX(G$5:G7,1)="Vortex",IF(INT((126*SQRT(G7))-245.5)&gt;0,INT((126*SQRT(G7))-245.5),0),""))))</f>
        <v/>
      </c>
      <c r="N7" s="17" t="str">
        <f>IF(H7="","",IF(OR(H7="NM",H7="DNS",H7="DNF",H7="DQ"),0,IF(INDEX(H$5:H7,1)="Hoog",IF(H7&gt;1.35,INT((1977.53*SQRT(H7))-1698.5),INT((H7-0.67)*733.33333+100.7)),IF(INDEX(H$5:H7,1)="Ver",IF(H7&gt;4.41,INT((887.99*SQRT(H7))-1264.5),IF(INT((H7-1.91)*200+100.5)&gt;0,INT((H7-1.91)*200+100.5),0)),""))))</f>
        <v/>
      </c>
      <c r="O7" s="17" t="str">
        <f t="shared" ref="O7:O25" si="5">TEXT(F7,"[m]:ss,00")</f>
        <v>3:45,34</v>
      </c>
      <c r="P7" s="18">
        <f t="shared" si="1"/>
        <v>5</v>
      </c>
      <c r="S7" s="2" t="s">
        <v>41</v>
      </c>
      <c r="U7" s="2" t="s">
        <v>29</v>
      </c>
      <c r="AC7" s="16" t="str">
        <f t="shared" si="2"/>
        <v/>
      </c>
    </row>
    <row r="8" spans="1:29" x14ac:dyDescent="0.25">
      <c r="B8" s="2" t="str">
        <f t="shared" si="0"/>
        <v/>
      </c>
      <c r="C8" s="8"/>
      <c r="D8" s="9" t="str">
        <f t="shared" si="3"/>
        <v>U-Track</v>
      </c>
      <c r="E8" s="14"/>
      <c r="F8" s="15"/>
      <c r="G8" s="14"/>
      <c r="H8" s="14"/>
      <c r="I8" s="2" t="str">
        <f t="shared" si="4"/>
        <v/>
      </c>
      <c r="K8" s="17" t="str">
        <f>IF(E8="","",IF(OR(E8="NM",E8="DNS",E8="DNF",E8="DQ"),0,IF(INDEX(E$5:E8,1)="60m",IF(INT(15365/IF($D$4="ET",E8,E8+0.24)-1058)&gt;0,INT(15365/IF($D$4="ET",E8,E8+0.24)-1058),0),IF(INDEX(E$5:E8,1)="40m",IF(INT(10834/IF($D$4="ET",E8,E8+0.24)-996)&gt;0,INT(10834/IF($D$4="ET",E8,E8+0.24)-996),0),""))))</f>
        <v/>
      </c>
      <c r="L8" s="17" t="str">
        <f>IF(F8="","",IF(OR(F8="NM",F8="DNS",F8="DNF",F8="DQ"),0,IF(INDEX(F$5:F8,1)="1000m",IF(INT(276912/ ((LEFT(O8)*60)+MID(O8,3,2)+(MID(O8,6,2)/IF(VALUE(MID(O8,6,2))&lt;10,IF(VALUE(MID(O8,6,1))=0,100,10),100)))-738.5)&gt;0,INT(276912/ ((LEFT(O8)*60)+MID(O8,3,2)+(MID(O8,6,2)/IF(VALUE(MID(O8,6,2))&lt;10,IF(VALUE(MID(O8,6,1))=0,100,10),100)))-738.5),0),IF(INDEX(F$5:F8,1)="600m",IF(INT(160470.5/ ((LEFT(O8)*60)+MID(O8,3,2)+(MID(O8,6,2)/100))-811.35)&gt;0,INT(160470.5/ ((LEFT(O8)*60)+MID(O8,3,2)+(MID(O8,6,2)/100))-811.35),0),""))))</f>
        <v/>
      </c>
      <c r="M8" s="17" t="str">
        <f>IF(G8="","",IF(OR(G8="NM",G8="DNS",G8="DNF",G8="DQ"),0,IF(INDEX(G$5:G8,1)="Kogel",INT((303.73*SQRT(G8))-337.5),IF(INDEX(G$5:G8,1)="Vortex",IF(INT((126*SQRT(G8))-245.5)&gt;0,INT((126*SQRT(G8))-245.5),0),""))))</f>
        <v/>
      </c>
      <c r="N8" s="17" t="str">
        <f>IF(H8="","",IF(OR(H8="NM",H8="DNS",H8="DNF",H8="DQ"),0,IF(INDEX(H$5:H8,1)="Hoog",IF(H8&gt;1.35,INT((1977.53*SQRT(H8))-1698.5),INT((H8-0.67)*733.33333+100.7)),IF(INDEX(H$5:H8,1)="Ver",IF(H8&gt;4.41,INT((887.99*SQRT(H8))-1264.5),IF(INT((H8-1.91)*200+100.5)&gt;0,INT((H8-1.91)*200+100.5),0)),""))))</f>
        <v/>
      </c>
      <c r="O8" s="17" t="str">
        <f t="shared" si="5"/>
        <v>0:00,00</v>
      </c>
      <c r="P8" s="18">
        <f t="shared" si="1"/>
        <v>5</v>
      </c>
      <c r="S8" s="2" t="s">
        <v>42</v>
      </c>
      <c r="U8" s="2" t="s">
        <v>6</v>
      </c>
      <c r="AC8" s="16" t="str">
        <f t="shared" si="2"/>
        <v/>
      </c>
    </row>
    <row r="9" spans="1:29" x14ac:dyDescent="0.25">
      <c r="B9" s="2" t="str">
        <f t="shared" si="0"/>
        <v/>
      </c>
      <c r="C9" s="8"/>
      <c r="D9" s="9" t="str">
        <f t="shared" si="3"/>
        <v>U-Track</v>
      </c>
      <c r="E9" s="14"/>
      <c r="F9" s="15"/>
      <c r="G9" s="14"/>
      <c r="H9" s="14"/>
      <c r="I9" s="2" t="str">
        <f t="shared" si="4"/>
        <v/>
      </c>
      <c r="K9" s="17" t="str">
        <f>IF(E9="","",IF(OR(E9="NM",E9="DNS",E9="DNF",E9="DQ"),0,IF(INDEX(E$5:E9,1)="60m",IF(INT(15365/IF($D$4="ET",E9,E9+0.24)-1058)&gt;0,INT(15365/IF($D$4="ET",E9,E9+0.24)-1058),0),IF(INDEX(E$5:E9,1)="40m",IF(INT(10834/IF($D$4="ET",E9,E9+0.24)-996)&gt;0,INT(10834/IF($D$4="ET",E9,E9+0.24)-996),0),""))))</f>
        <v/>
      </c>
      <c r="L9" s="17" t="str">
        <f>IF(F9="","",IF(OR(F9="NM",F9="DNS",F9="DNF",F9="DQ"),0,IF(INDEX(F$5:F9,1)="1000m",IF(INT(276912/ ((LEFT(O9)*60)+MID(O9,3,2)+(MID(O9,6,2)/IF(VALUE(MID(O9,6,2))&lt;10,IF(VALUE(MID(O9,6,1))=0,100,10),100)))-738.5)&gt;0,INT(276912/ ((LEFT(O9)*60)+MID(O9,3,2)+(MID(O9,6,2)/IF(VALUE(MID(O9,6,2))&lt;10,IF(VALUE(MID(O9,6,1))=0,100,10),100)))-738.5),0),IF(INDEX(F$5:F9,1)="600m",IF(INT(160470.5/ ((LEFT(O9)*60)+MID(O9,3,2)+(MID(O9,6,2)/100))-811.35)&gt;0,INT(160470.5/ ((LEFT(O9)*60)+MID(O9,3,2)+(MID(O9,6,2)/100))-811.35),0),""))))</f>
        <v/>
      </c>
      <c r="M9" s="17" t="str">
        <f>IF(G9="","",IF(OR(G9="NM",G9="DNS",G9="DNF",G9="DQ"),0,IF(INDEX(G$5:G9,1)="Kogel",INT((303.73*SQRT(G9))-337.5),IF(INDEX(G$5:G9,1)="Vortex",IF(INT((126*SQRT(G9))-245.5)&gt;0,INT((126*SQRT(G9))-245.5),0),""))))</f>
        <v/>
      </c>
      <c r="N9" s="17" t="str">
        <f>IF(H9="","",IF(OR(H9="NM",H9="DNS",H9="DNF",H9="DQ"),0,IF(INDEX(H$5:H9,1)="Hoog",IF(H9&gt;1.35,INT((1977.53*SQRT(H9))-1698.5),INT((H9-0.67)*733.33333+100.7)),IF(INDEX(H$5:H9,1)="Ver",IF(H9&gt;4.41,INT((887.99*SQRT(H9))-1264.5),IF(INT((H9-1.91)*200+100.5)&gt;0,INT((H9-1.91)*200+100.5),0)),""))))</f>
        <v/>
      </c>
      <c r="O9" s="17" t="str">
        <f t="shared" si="5"/>
        <v>0:00,00</v>
      </c>
      <c r="P9" s="18">
        <f t="shared" si="1"/>
        <v>5</v>
      </c>
      <c r="S9" s="2" t="s">
        <v>43</v>
      </c>
      <c r="U9" s="2" t="s">
        <v>9</v>
      </c>
      <c r="AC9" s="16" t="str">
        <f t="shared" si="2"/>
        <v/>
      </c>
    </row>
    <row r="10" spans="1:29" x14ac:dyDescent="0.25">
      <c r="B10" s="2" t="str">
        <f t="shared" si="0"/>
        <v/>
      </c>
      <c r="C10" s="8"/>
      <c r="D10" s="9" t="str">
        <f t="shared" si="3"/>
        <v>U-Track</v>
      </c>
      <c r="E10" s="14"/>
      <c r="F10" s="15"/>
      <c r="G10" s="14"/>
      <c r="H10" s="14"/>
      <c r="I10" s="2" t="str">
        <f t="shared" si="4"/>
        <v/>
      </c>
      <c r="K10" s="17" t="str">
        <f>IF(E10="","",IF(OR(E10="NM",E10="DNS",E10="DNF",E10="DQ"),0,IF(INDEX(E$5:E10,1)="60m",IF(INT(15365/IF($D$4="ET",E10,E10+0.24)-1058)&gt;0,INT(15365/IF($D$4="ET",E10,E10+0.24)-1058),0),IF(INDEX(E$5:E10,1)="40m",IF(INT(10834/IF($D$4="ET",E10,E10+0.24)-996)&gt;0,INT(10834/IF($D$4="ET",E10,E10+0.24)-996),0),""))))</f>
        <v/>
      </c>
      <c r="L10" s="17" t="str">
        <f>IF(F10="","",IF(OR(F10="NM",F10="DNS",F10="DNF",F10="DQ"),0,IF(INDEX(F$5:F10,1)="1000m",IF(INT(276912/ ((LEFT(O10)*60)+MID(O10,3,2)+(MID(O10,6,2)/IF(VALUE(MID(O10,6,2))&lt;10,IF(VALUE(MID(O10,6,1))=0,100,10),100)))-738.5)&gt;0,INT(276912/ ((LEFT(O10)*60)+MID(O10,3,2)+(MID(O10,6,2)/IF(VALUE(MID(O10,6,2))&lt;10,IF(VALUE(MID(O10,6,1))=0,100,10),100)))-738.5),0),IF(INDEX(F$5:F10,1)="600m",IF(INT(160470.5/ ((LEFT(O10)*60)+MID(O10,3,2)+(MID(O10,6,2)/100))-811.35)&gt;0,INT(160470.5/ ((LEFT(O10)*60)+MID(O10,3,2)+(MID(O10,6,2)/100))-811.35),0),""))))</f>
        <v/>
      </c>
      <c r="M10" s="17" t="str">
        <f>IF(G10="","",IF(OR(G10="NM",G10="DNS",G10="DNF",G10="DQ"),0,IF(INDEX(G$5:G10,1)="Kogel",INT((303.73*SQRT(G10))-337.5),IF(INDEX(G$5:G10,1)="Vortex",IF(INT((126*SQRT(G10))-245.5)&gt;0,INT((126*SQRT(G10))-245.5),0),""))))</f>
        <v/>
      </c>
      <c r="N10" s="17" t="str">
        <f>IF(H10="","",IF(OR(H10="NM",H10="DNS",H10="DNF",H10="DQ"),0,IF(INDEX(H$5:H10,1)="Hoog",IF(H10&gt;1.35,INT((1977.53*SQRT(H10))-1698.5),INT((H10-0.67)*733.33333+100.7)),IF(INDEX(H$5:H10,1)="Ver",IF(H10&gt;4.41,INT((887.99*SQRT(H10))-1264.5),IF(INT((H10-1.91)*200+100.5)&gt;0,INT((H10-1.91)*200+100.5),0)),""))))</f>
        <v/>
      </c>
      <c r="O10" s="17" t="str">
        <f t="shared" si="5"/>
        <v>0:00,00</v>
      </c>
      <c r="P10" s="18">
        <f t="shared" si="1"/>
        <v>5</v>
      </c>
      <c r="S10" s="2" t="s">
        <v>52</v>
      </c>
      <c r="U10" s="2" t="s">
        <v>12</v>
      </c>
      <c r="AC10" s="16" t="str">
        <f t="shared" si="2"/>
        <v/>
      </c>
    </row>
    <row r="11" spans="1:29" x14ac:dyDescent="0.25">
      <c r="B11" s="2" t="str">
        <f t="shared" si="0"/>
        <v/>
      </c>
      <c r="C11" s="8"/>
      <c r="D11" s="9" t="str">
        <f t="shared" si="3"/>
        <v>U-Track</v>
      </c>
      <c r="E11" s="14"/>
      <c r="F11" s="15"/>
      <c r="G11" s="14"/>
      <c r="H11" s="14"/>
      <c r="I11" s="2" t="str">
        <f t="shared" si="4"/>
        <v/>
      </c>
      <c r="K11" s="17" t="str">
        <f>IF(E11="","",IF(OR(E11="NM",E11="DNS",E11="DNF",E11="DQ"),0,IF(INDEX(E$5:E11,1)="60m",IF(INT(15365/IF($D$4="ET",E11,E11+0.24)-1058)&gt;0,INT(15365/IF($D$4="ET",E11,E11+0.24)-1058),0),IF(INDEX(E$5:E11,1)="40m",IF(INT(10834/IF($D$4="ET",E11,E11+0.24)-996)&gt;0,INT(10834/IF($D$4="ET",E11,E11+0.24)-996),0),""))))</f>
        <v/>
      </c>
      <c r="L11" s="17" t="str">
        <f>IF(F11="","",IF(OR(F11="NM",F11="DNS",F11="DNF",F11="DQ"),0,IF(INDEX(F$5:F11,1)="1000m",IF(INT(276912/ ((LEFT(O11)*60)+MID(O11,3,2)+(MID(O11,6,2)/IF(VALUE(MID(O11,6,2))&lt;10,IF(VALUE(MID(O11,6,1))=0,100,10),100)))-738.5)&gt;0,INT(276912/ ((LEFT(O11)*60)+MID(O11,3,2)+(MID(O11,6,2)/IF(VALUE(MID(O11,6,2))&lt;10,IF(VALUE(MID(O11,6,1))=0,100,10),100)))-738.5),0),IF(INDEX(F$5:F11,1)="600m",IF(INT(160470.5/ ((LEFT(O11)*60)+MID(O11,3,2)+(MID(O11,6,2)/100))-811.35)&gt;0,INT(160470.5/ ((LEFT(O11)*60)+MID(O11,3,2)+(MID(O11,6,2)/100))-811.35),0),""))))</f>
        <v/>
      </c>
      <c r="M11" s="17" t="str">
        <f>IF(G11="","",IF(OR(G11="NM",G11="DNS",G11="DNF",G11="DQ"),0,IF(INDEX(G$5:G11,1)="Kogel",INT((303.73*SQRT(G11))-337.5),IF(INDEX(G$5:G11,1)="Vortex",IF(INT((126*SQRT(G11))-245.5)&gt;0,INT((126*SQRT(G11))-245.5),0),""))))</f>
        <v/>
      </c>
      <c r="N11" s="17" t="str">
        <f>IF(H11="","",IF(OR(H11="NM",H11="DNS",H11="DNF",H11="DQ"),0,IF(INDEX(H$5:H11,1)="Hoog",IF(H11&gt;1.35,INT((1977.53*SQRT(H11))-1698.5),INT((H11-0.67)*733.33333+100.7)),IF(INDEX(H$5:H11,1)="Ver",IF(H11&gt;4.41,INT((887.99*SQRT(H11))-1264.5),IF(INT((H11-1.91)*200+100.5)&gt;0,INT((H11-1.91)*200+100.5),0)),""))))</f>
        <v/>
      </c>
      <c r="O11" s="17" t="str">
        <f t="shared" si="5"/>
        <v>0:00,00</v>
      </c>
      <c r="P11" s="18">
        <f t="shared" si="1"/>
        <v>5</v>
      </c>
      <c r="S11" s="2" t="s">
        <v>44</v>
      </c>
      <c r="U11" s="2" t="s">
        <v>11</v>
      </c>
      <c r="AC11" s="16" t="str">
        <f t="shared" si="2"/>
        <v/>
      </c>
    </row>
    <row r="12" spans="1:29" x14ac:dyDescent="0.25">
      <c r="B12" s="2" t="str">
        <f t="shared" si="0"/>
        <v/>
      </c>
      <c r="C12" s="8"/>
      <c r="D12" s="9" t="str">
        <f t="shared" si="3"/>
        <v>U-Track</v>
      </c>
      <c r="E12" s="14"/>
      <c r="F12" s="15"/>
      <c r="G12" s="14"/>
      <c r="H12" s="14"/>
      <c r="I12" s="2" t="str">
        <f t="shared" si="4"/>
        <v/>
      </c>
      <c r="K12" s="17" t="str">
        <f>IF(E12="","",IF(OR(E12="NM",E12="DNS",E12="DNF",E12="DQ"),0,IF(INDEX(E$5:E12,1)="60m",IF(INT(15365/IF($D$4="ET",E12,E12+0.24)-1058)&gt;0,INT(15365/IF($D$4="ET",E12,E12+0.24)-1058),0),IF(INDEX(E$5:E12,1)="40m",IF(INT(10834/IF($D$4="ET",E12,E12+0.24)-996)&gt;0,INT(10834/IF($D$4="ET",E12,E12+0.24)-996),0),""))))</f>
        <v/>
      </c>
      <c r="L12" s="17" t="str">
        <f>IF(F12="","",IF(OR(F12="NM",F12="DNS",F12="DNF",F12="DQ"),0,IF(INDEX(F$5:F12,1)="1000m",IF(INT(276912/ ((LEFT(O12)*60)+MID(O12,3,2)+(MID(O12,6,2)/IF(VALUE(MID(O12,6,2))&lt;10,IF(VALUE(MID(O12,6,1))=0,100,10),100)))-738.5)&gt;0,INT(276912/ ((LEFT(O12)*60)+MID(O12,3,2)+(MID(O12,6,2)/IF(VALUE(MID(O12,6,2))&lt;10,IF(VALUE(MID(O12,6,1))=0,100,10),100)))-738.5),0),IF(INDEX(F$5:F12,1)="600m",IF(INT(160470.5/ ((LEFT(O12)*60)+MID(O12,3,2)+(MID(O12,6,2)/100))-811.35)&gt;0,INT(160470.5/ ((LEFT(O12)*60)+MID(O12,3,2)+(MID(O12,6,2)/100))-811.35),0),""))))</f>
        <v/>
      </c>
      <c r="M12" s="17" t="str">
        <f>IF(G12="","",IF(OR(G12="NM",G12="DNS",G12="DNF",G12="DQ"),0,IF(INDEX(G$5:G12,1)="Kogel",INT((303.73*SQRT(G12))-337.5),IF(INDEX(G$5:G12,1)="Vortex",IF(INT((126*SQRT(G12))-245.5)&gt;0,INT((126*SQRT(G12))-245.5),0),""))))</f>
        <v/>
      </c>
      <c r="N12" s="17" t="str">
        <f>IF(H12="","",IF(OR(H12="NM",H12="DNS",H12="DNF",H12="DQ"),0,IF(INDEX(H$5:H12,1)="Hoog",IF(H12&gt;1.35,INT((1977.53*SQRT(H12))-1698.5),INT((H12-0.67)*733.33333+100.7)),IF(INDEX(H$5:H12,1)="Ver",IF(H12&gt;4.41,INT((887.99*SQRT(H12))-1264.5),IF(INT((H12-1.91)*200+100.5)&gt;0,INT((H12-1.91)*200+100.5),0)),""))))</f>
        <v/>
      </c>
      <c r="O12" s="17" t="str">
        <f t="shared" si="5"/>
        <v>0:00,00</v>
      </c>
      <c r="P12" s="18">
        <f t="shared" si="1"/>
        <v>5</v>
      </c>
      <c r="S12" s="2" t="s">
        <v>45</v>
      </c>
      <c r="U12" s="2" t="s">
        <v>17</v>
      </c>
      <c r="AC12" s="16" t="str">
        <f t="shared" si="2"/>
        <v/>
      </c>
    </row>
    <row r="13" spans="1:29" x14ac:dyDescent="0.25">
      <c r="B13" s="2" t="str">
        <f t="shared" si="0"/>
        <v/>
      </c>
      <c r="C13" s="8"/>
      <c r="D13" s="9" t="str">
        <f t="shared" si="3"/>
        <v>U-Track</v>
      </c>
      <c r="E13" s="14"/>
      <c r="F13" s="15"/>
      <c r="G13" s="14"/>
      <c r="H13" s="14"/>
      <c r="I13" s="2" t="str">
        <f t="shared" si="4"/>
        <v/>
      </c>
      <c r="K13" s="17" t="str">
        <f>IF(E13="","",IF(OR(E13="NM",E13="DNS",E13="DNF",E13="DQ"),0,IF(INDEX(E$5:E13,1)="60m",IF(INT(15365/IF($D$4="ET",E13,E13+0.24)-1058)&gt;0,INT(15365/IF($D$4="ET",E13,E13+0.24)-1058),0),IF(INDEX(E$5:E13,1)="40m",IF(INT(10834/IF($D$4="ET",E13,E13+0.24)-996)&gt;0,INT(10834/IF($D$4="ET",E13,E13+0.24)-996),0),""))))</f>
        <v/>
      </c>
      <c r="L13" s="17" t="str">
        <f>IF(F13="","",IF(OR(F13="NM",F13="DNS",F13="DNF",F13="DQ"),0,IF(INDEX(F$5:F13,1)="1000m",IF(INT(276912/ ((LEFT(O13)*60)+MID(O13,3,2)+(MID(O13,6,2)/IF(VALUE(MID(O13,6,2))&lt;10,IF(VALUE(MID(O13,6,1))=0,100,10),100)))-738.5)&gt;0,INT(276912/ ((LEFT(O13)*60)+MID(O13,3,2)+(MID(O13,6,2)/IF(VALUE(MID(O13,6,2))&lt;10,IF(VALUE(MID(O13,6,1))=0,100,10),100)))-738.5),0),IF(INDEX(F$5:F13,1)="600m",IF(INT(160470.5/ ((LEFT(O13)*60)+MID(O13,3,2)+(MID(O13,6,2)/100))-811.35)&gt;0,INT(160470.5/ ((LEFT(O13)*60)+MID(O13,3,2)+(MID(O13,6,2)/100))-811.35),0),""))))</f>
        <v/>
      </c>
      <c r="M13" s="17" t="str">
        <f>IF(G13="","",IF(OR(G13="NM",G13="DNS",G13="DNF",G13="DQ"),0,IF(INDEX(G$5:G13,1)="Kogel",INT((303.73*SQRT(G13))-337.5),IF(INDEX(G$5:G13,1)="Vortex",IF(INT((126*SQRT(G13))-245.5)&gt;0,INT((126*SQRT(G13))-245.5),0),""))))</f>
        <v/>
      </c>
      <c r="N13" s="17" t="str">
        <f>IF(H13="","",IF(OR(H13="NM",H13="DNS",H13="DNF",H13="DQ"),0,IF(INDEX(H$5:H13,1)="Hoog",IF(H13&gt;1.35,INT((1977.53*SQRT(H13))-1698.5),INT((H13-0.67)*733.33333+100.7)),IF(INDEX(H$5:H13,1)="Ver",IF(H13&gt;4.41,INT((887.99*SQRT(H13))-1264.5),IF(INT((H13-1.91)*200+100.5)&gt;0,INT((H13-1.91)*200+100.5),0)),""))))</f>
        <v/>
      </c>
      <c r="O13" s="17" t="str">
        <f t="shared" si="5"/>
        <v>0:00,00</v>
      </c>
      <c r="P13" s="18">
        <f t="shared" si="1"/>
        <v>5</v>
      </c>
      <c r="S13" s="2" t="s">
        <v>46</v>
      </c>
      <c r="U13" s="2" t="s">
        <v>8</v>
      </c>
      <c r="AC13" s="16" t="str">
        <f>IF(AND($D$4="HT",E13&lt;&gt;"",F13&lt;&gt;""),IF(AND(OR(E13&lt;&gt;"DNF",F13&lt;&gt;"DNF"),OR(E13&lt;&gt;"DNF",F13&lt;&gt;"DNS"),OR(E13&lt;&gt;"DNF",F13&lt;&gt;"DQ"),OR(E13&lt;&gt;"DNS",F13&lt;&gt;"DNF"),OR(E13&lt;&gt;"DNS",F13&lt;&gt;"DNS"),OR(E13&lt;&gt;"DNS",F13&lt;&gt;"DQ"),OR(E13&lt;&gt;"DQ",F13&lt;&gt;"DNF"),OR(E13&lt;&gt;"DQ",F13&lt;&gt;"DNS"),OR(E13&lt;&gt;"DQ",F13&lt;&gt;"DQ"),OR(E13&lt;&gt;"DNF",OR(RIGHT(TEXT(F13,"[m]:ss,00"),1)&lt;&gt;"0",LEFT(RIGHT(TEXT(F13,"[m]:ss,00"),3),1)&lt;&gt;",")),OR(E13&lt;&gt;"DNS",OR(RIGHT(TEXT(F13,"[m]:ss,00"),1)&lt;&gt;"0",LEFT(RIGHT(TEXT(F13,"[m]:ss,00"),3),1)&lt;&gt;",")),OR(E13&lt;&gt;"DQ",OR(RIGHT(TEXT(F13,"[m]:ss,00"),1)&lt;&gt;"0",LEFT(RIGHT(TEXT(F13,"[m]:ss,00"),3),1)&lt;&gt;",")),OR(OR(RIGHT(TEXT(E13,"#,00"),1)&lt;&gt;"0",LEFT(RIGHT(TEXT(E13,"#,00"),3),1)&lt;&gt;","),OR(RIGHT(TEXT(F13,"[m]:ss,00"),1)&lt;&gt;"0",LEFT(RIGHT(TEXT(F13,"[m]:ss,00"),3),1)&lt;&gt;",")),OR(OR(RIGHT(TEXT(E13,"#,00"),1)&lt;&gt;"0",LEFT(RIGHT(TEXT(E13,"#,00"),3),1)&lt;&gt;","),OR(F13&lt;&gt;"DNF")),OR(OR(RIGHT(TEXT(E13,"#,00"),1)&lt;&gt;"0",LEFT(RIGHT(TEXT(E13,"#,00"),3),1)&lt;&gt;","),OR(F13&lt;&gt;"DNS")),OR(OR(RIGHT(TEXT(E13,"#,00"),1)&lt;&gt;"0",LEFT(RIGHT(TEXT(E13,"#,00"),3),1)&lt;&gt;","),OR(F13&lt;&gt;"DQ"))),"ongeldig",""),"")</f>
        <v/>
      </c>
    </row>
    <row r="14" spans="1:29" x14ac:dyDescent="0.25">
      <c r="B14" s="2" t="str">
        <f t="shared" si="0"/>
        <v/>
      </c>
      <c r="C14" s="8"/>
      <c r="D14" s="9" t="str">
        <f t="shared" si="3"/>
        <v>U-Track</v>
      </c>
      <c r="E14" s="14"/>
      <c r="F14" s="15"/>
      <c r="G14" s="14"/>
      <c r="H14" s="14"/>
      <c r="I14" s="2" t="str">
        <f t="shared" si="4"/>
        <v/>
      </c>
      <c r="K14" s="17" t="str">
        <f>IF(E14="","",IF(OR(E14="NM",E14="DNS",E14="DNF",E14="DQ"),0,IF(INDEX(E$5:E14,1)="60m",IF(INT(15365/IF($D$4="ET",E14,E14+0.24)-1058)&gt;0,INT(15365/IF($D$4="ET",E14,E14+0.24)-1058),0),IF(INDEX(E$5:E14,1)="40m",IF(INT(10834/IF($D$4="ET",E14,E14+0.24)-996)&gt;0,INT(10834/IF($D$4="ET",E14,E14+0.24)-996),0),""))))</f>
        <v/>
      </c>
      <c r="L14" s="17" t="str">
        <f>IF(F14="","",IF(OR(F14="NM",F14="DNS",F14="DNF",F14="DQ"),0,IF(INDEX(F$5:F14,1)="1000m",IF(INT(276912/ ((LEFT(O14)*60)+MID(O14,3,2)+(MID(O14,6,2)/IF(VALUE(MID(O14,6,2))&lt;10,IF(VALUE(MID(O14,6,1))=0,100,10),100)))-738.5)&gt;0,INT(276912/ ((LEFT(O14)*60)+MID(O14,3,2)+(MID(O14,6,2)/IF(VALUE(MID(O14,6,2))&lt;10,IF(VALUE(MID(O14,6,1))=0,100,10),100)))-738.5),0),IF(INDEX(F$5:F14,1)="600m",IF(INT(160470.5/ ((LEFT(O14)*60)+MID(O14,3,2)+(MID(O14,6,2)/100))-811.35)&gt;0,INT(160470.5/ ((LEFT(O14)*60)+MID(O14,3,2)+(MID(O14,6,2)/100))-811.35),0),""))))</f>
        <v/>
      </c>
      <c r="M14" s="17" t="str">
        <f>IF(G14="","",IF(OR(G14="NM",G14="DNS",G14="DNF",G14="DQ"),0,IF(INDEX(G$5:G14,1)="Kogel",INT((303.73*SQRT(G14))-337.5),IF(INDEX(G$5:G14,1)="Vortex",IF(INT((126*SQRT(G14))-245.5)&gt;0,INT((126*SQRT(G14))-245.5),0),""))))</f>
        <v/>
      </c>
      <c r="N14" s="17" t="str">
        <f>IF(H14="","",IF(OR(H14="NM",H14="DNS",H14="DNF",H14="DQ"),0,IF(INDEX(H$5:H14,1)="Hoog",IF(H14&gt;1.35,INT((1977.53*SQRT(H14))-1698.5),INT((H14-0.67)*733.33333+100.7)),IF(INDEX(H$5:H14,1)="Ver",IF(H14&gt;4.41,INT((887.99*SQRT(H14))-1264.5),IF(INT((H14-1.91)*200+100.5)&gt;0,INT((H14-1.91)*200+100.5),0)),""))))</f>
        <v/>
      </c>
      <c r="O14" s="17" t="str">
        <f t="shared" si="5"/>
        <v>0:00,00</v>
      </c>
      <c r="P14" s="18">
        <f t="shared" si="1"/>
        <v>5</v>
      </c>
      <c r="S14" s="2" t="s">
        <v>47</v>
      </c>
      <c r="U14" s="2" t="s">
        <v>18</v>
      </c>
      <c r="AC14" s="16" t="str">
        <f t="shared" si="2"/>
        <v/>
      </c>
    </row>
    <row r="15" spans="1:29" x14ac:dyDescent="0.25">
      <c r="B15" s="2" t="str">
        <f t="shared" si="0"/>
        <v/>
      </c>
      <c r="C15" s="8"/>
      <c r="D15" s="9" t="str">
        <f t="shared" si="3"/>
        <v>U-Track</v>
      </c>
      <c r="E15" s="14"/>
      <c r="F15" s="15"/>
      <c r="G15" s="14"/>
      <c r="H15" s="14"/>
      <c r="I15" s="2" t="str">
        <f t="shared" si="4"/>
        <v/>
      </c>
      <c r="K15" s="17" t="str">
        <f>IF(E15="","",IF(OR(E15="NM",E15="DNS",E15="DNF",E15="DQ"),0,IF(INDEX(E$5:E15,1)="60m",IF(INT(15365/IF($D$4="ET",E15,E15+0.24)-1058)&gt;0,INT(15365/IF($D$4="ET",E15,E15+0.24)-1058),0),IF(INDEX(E$5:E15,1)="40m",IF(INT(10834/IF($D$4="ET",E15,E15+0.24)-996)&gt;0,INT(10834/IF($D$4="ET",E15,E15+0.24)-996),0),""))))</f>
        <v/>
      </c>
      <c r="L15" s="17" t="str">
        <f>IF(F15="","",IF(OR(F15="NM",F15="DNS",F15="DNF",F15="DQ"),0,IF(INDEX(F$5:F15,1)="1000m",IF(INT(276912/ ((LEFT(O15)*60)+MID(O15,3,2)+(MID(O15,6,2)/IF(VALUE(MID(O15,6,2))&lt;10,IF(VALUE(MID(O15,6,1))=0,100,10),100)))-738.5)&gt;0,INT(276912/ ((LEFT(O15)*60)+MID(O15,3,2)+(MID(O15,6,2)/IF(VALUE(MID(O15,6,2))&lt;10,IF(VALUE(MID(O15,6,1))=0,100,10),100)))-738.5),0),IF(INDEX(F$5:F15,1)="600m",IF(INT(160470.5/ ((LEFT(O15)*60)+MID(O15,3,2)+(MID(O15,6,2)/100))-811.35)&gt;0,INT(160470.5/ ((LEFT(O15)*60)+MID(O15,3,2)+(MID(O15,6,2)/100))-811.35),0),""))))</f>
        <v/>
      </c>
      <c r="M15" s="17" t="str">
        <f>IF(G15="","",IF(OR(G15="NM",G15="DNS",G15="DNF",G15="DQ"),0,IF(INDEX(G$5:G15,1)="Kogel",INT((303.73*SQRT(G15))-337.5),IF(INDEX(G$5:G15,1)="Vortex",IF(INT((126*SQRT(G15))-245.5)&gt;0,INT((126*SQRT(G15))-245.5),0),""))))</f>
        <v/>
      </c>
      <c r="N15" s="17" t="str">
        <f>IF(H15="","",IF(OR(H15="NM",H15="DNS",H15="DNF",H15="DQ"),0,IF(INDEX(H$5:H15,1)="Hoog",IF(H15&gt;1.35,INT((1977.53*SQRT(H15))-1698.5),INT((H15-0.67)*733.33333+100.7)),IF(INDEX(H$5:H15,1)="Ver",IF(H15&gt;4.41,INT((887.99*SQRT(H15))-1264.5),IF(INT((H15-1.91)*200+100.5)&gt;0,INT((H15-1.91)*200+100.5),0)),""))))</f>
        <v/>
      </c>
      <c r="O15" s="17" t="str">
        <f t="shared" si="5"/>
        <v>0:00,00</v>
      </c>
      <c r="P15" s="18">
        <f t="shared" si="1"/>
        <v>5</v>
      </c>
      <c r="S15" s="2" t="s">
        <v>48</v>
      </c>
      <c r="U15" s="2" t="s">
        <v>4</v>
      </c>
      <c r="AC15" s="16" t="str">
        <f t="shared" si="2"/>
        <v/>
      </c>
    </row>
    <row r="16" spans="1:29" x14ac:dyDescent="0.25">
      <c r="B16" s="2" t="str">
        <f t="shared" si="0"/>
        <v/>
      </c>
      <c r="C16" s="8"/>
      <c r="D16" s="9" t="str">
        <f t="shared" si="3"/>
        <v>U-Track</v>
      </c>
      <c r="E16" s="14"/>
      <c r="F16" s="15"/>
      <c r="G16" s="14"/>
      <c r="H16" s="14"/>
      <c r="I16" s="2" t="str">
        <f t="shared" si="4"/>
        <v/>
      </c>
      <c r="K16" s="17" t="str">
        <f>IF(E16="","",IF(OR(E16="NM",E16="DNS",E16="DNF",E16="DQ"),0,IF(INDEX(E$5:E16,1)="60m",IF(INT(15365/IF($D$4="ET",E16,E16+0.24)-1058)&gt;0,INT(15365/IF($D$4="ET",E16,E16+0.24)-1058),0),IF(INDEX(E$5:E16,1)="40m",IF(INT(10834/IF($D$4="ET",E16,E16+0.24)-996)&gt;0,INT(10834/IF($D$4="ET",E16,E16+0.24)-996),0),""))))</f>
        <v/>
      </c>
      <c r="L16" s="17" t="str">
        <f>IF(F16="","",IF(OR(F16="NM",F16="DNS",F16="DNF",F16="DQ"),0,IF(INDEX(F$5:F16,1)="1000m",IF(INT(276912/ ((LEFT(O16)*60)+MID(O16,3,2)+(MID(O16,6,2)/IF(VALUE(MID(O16,6,2))&lt;10,IF(VALUE(MID(O16,6,1))=0,100,10),100)))-738.5)&gt;0,INT(276912/ ((LEFT(O16)*60)+MID(O16,3,2)+(MID(O16,6,2)/IF(VALUE(MID(O16,6,2))&lt;10,IF(VALUE(MID(O16,6,1))=0,100,10),100)))-738.5),0),IF(INDEX(F$5:F16,1)="600m",IF(INT(160470.5/ ((LEFT(O16)*60)+MID(O16,3,2)+(MID(O16,6,2)/100))-811.35)&gt;0,INT(160470.5/ ((LEFT(O16)*60)+MID(O16,3,2)+(MID(O16,6,2)/100))-811.35),0),""))))</f>
        <v/>
      </c>
      <c r="M16" s="17" t="str">
        <f>IF(G16="","",IF(OR(G16="NM",G16="DNS",G16="DNF",G16="DQ"),0,IF(INDEX(G$5:G16,1)="Kogel",INT((303.73*SQRT(G16))-337.5),IF(INDEX(G$5:G16,1)="Vortex",IF(INT((126*SQRT(G16))-245.5)&gt;0,INT((126*SQRT(G16))-245.5),0),""))))</f>
        <v/>
      </c>
      <c r="N16" s="17" t="str">
        <f>IF(H16="","",IF(OR(H16="NM",H16="DNS",H16="DNF",H16="DQ"),0,IF(INDEX(H$5:H16,1)="Hoog",IF(H16&gt;1.35,INT((1977.53*SQRT(H16))-1698.5),INT((H16-0.67)*733.33333+100.7)),IF(INDEX(H$5:H16,1)="Ver",IF(H16&gt;4.41,INT((887.99*SQRT(H16))-1264.5),IF(INT((H16-1.91)*200+100.5)&gt;0,INT((H16-1.91)*200+100.5),0)),""))))</f>
        <v/>
      </c>
      <c r="O16" s="17" t="str">
        <f t="shared" si="5"/>
        <v>0:00,00</v>
      </c>
      <c r="P16" s="18">
        <f t="shared" si="1"/>
        <v>5</v>
      </c>
      <c r="S16" s="2" t="s">
        <v>49</v>
      </c>
      <c r="U16" s="2" t="s">
        <v>0</v>
      </c>
      <c r="AC16" s="16" t="str">
        <f t="shared" si="2"/>
        <v/>
      </c>
    </row>
    <row r="17" spans="1:29" x14ac:dyDescent="0.25">
      <c r="B17" s="2" t="str">
        <f t="shared" si="0"/>
        <v/>
      </c>
      <c r="C17" s="8"/>
      <c r="D17" s="9" t="str">
        <f t="shared" si="3"/>
        <v>U-Track</v>
      </c>
      <c r="E17" s="14"/>
      <c r="F17" s="15"/>
      <c r="G17" s="14"/>
      <c r="H17" s="14"/>
      <c r="I17" s="2" t="str">
        <f t="shared" si="4"/>
        <v/>
      </c>
      <c r="K17" s="17" t="str">
        <f>IF(E17="","",IF(OR(E17="NM",E17="DNS",E17="DNF",E17="DQ"),0,IF(INDEX(E$5:E17,1)="60m",IF(INT(15365/IF($D$4="ET",E17,E17+0.24)-1058)&gt;0,INT(15365/IF($D$4="ET",E17,E17+0.24)-1058),0),IF(INDEX(E$5:E17,1)="40m",IF(INT(10834/IF($D$4="ET",E17,E17+0.24)-996)&gt;0,INT(10834/IF($D$4="ET",E17,E17+0.24)-996),0),""))))</f>
        <v/>
      </c>
      <c r="L17" s="17" t="str">
        <f>IF(F17="","",IF(OR(F17="NM",F17="DNS",F17="DNF",F17="DQ"),0,IF(INDEX(F$5:F17,1)="1000m",IF(INT(276912/ ((LEFT(O17)*60)+MID(O17,3,2)+(MID(O17,6,2)/IF(VALUE(MID(O17,6,2))&lt;10,IF(VALUE(MID(O17,6,1))=0,100,10),100)))-738.5)&gt;0,INT(276912/ ((LEFT(O17)*60)+MID(O17,3,2)+(MID(O17,6,2)/IF(VALUE(MID(O17,6,2))&lt;10,IF(VALUE(MID(O17,6,1))=0,100,10),100)))-738.5),0),IF(INDEX(F$5:F17,1)="600m",IF(INT(160470.5/ ((LEFT(O17)*60)+MID(O17,3,2)+(MID(O17,6,2)/100))-811.35)&gt;0,INT(160470.5/ ((LEFT(O17)*60)+MID(O17,3,2)+(MID(O17,6,2)/100))-811.35),0),""))))</f>
        <v/>
      </c>
      <c r="M17" s="17" t="str">
        <f>IF(G17="","",IF(OR(G17="NM",G17="DNS",G17="DNF",G17="DQ"),0,IF(INDEX(G$5:G17,1)="Kogel",INT((303.73*SQRT(G17))-337.5),IF(INDEX(G$5:G17,1)="Vortex",IF(INT((126*SQRT(G17))-245.5)&gt;0,INT((126*SQRT(G17))-245.5),0),""))))</f>
        <v/>
      </c>
      <c r="N17" s="17" t="str">
        <f>IF(H17="","",IF(OR(H17="NM",H17="DNS",H17="DNF",H17="DQ"),0,IF(INDEX(H$5:H17,1)="Hoog",IF(H17&gt;1.35,INT((1977.53*SQRT(H17))-1698.5),INT((H17-0.67)*733.33333+100.7)),IF(INDEX(H$5:H17,1)="Ver",IF(H17&gt;4.41,INT((887.99*SQRT(H17))-1264.5),IF(INT((H17-1.91)*200+100.5)&gt;0,INT((H17-1.91)*200+100.5),0)),""))))</f>
        <v/>
      </c>
      <c r="O17" s="17" t="str">
        <f t="shared" si="5"/>
        <v>0:00,00</v>
      </c>
      <c r="P17" s="18">
        <f t="shared" si="1"/>
        <v>5</v>
      </c>
      <c r="S17" s="2" t="s">
        <v>50</v>
      </c>
      <c r="U17" s="2" t="s">
        <v>54</v>
      </c>
      <c r="AC17" s="16" t="str">
        <f t="shared" si="2"/>
        <v/>
      </c>
    </row>
    <row r="18" spans="1:29" x14ac:dyDescent="0.25">
      <c r="B18" s="2" t="str">
        <f t="shared" si="0"/>
        <v/>
      </c>
      <c r="C18" s="8"/>
      <c r="D18" s="9" t="str">
        <f t="shared" si="3"/>
        <v>U-Track</v>
      </c>
      <c r="E18" s="14"/>
      <c r="F18" s="15"/>
      <c r="G18" s="14"/>
      <c r="H18" s="14"/>
      <c r="I18" s="2" t="str">
        <f t="shared" si="4"/>
        <v/>
      </c>
      <c r="K18" s="17" t="str">
        <f>IF(E18="","",IF(OR(E18="NM",E18="DNS",E18="DNF",E18="DQ"),0,IF(INDEX(E$5:E18,1)="60m",IF(INT(15365/IF($D$4="ET",E18,E18+0.24)-1058)&gt;0,INT(15365/IF($D$4="ET",E18,E18+0.24)-1058),0),IF(INDEX(E$5:E18,1)="40m",IF(INT(10834/IF($D$4="ET",E18,E18+0.24)-996)&gt;0,INT(10834/IF($D$4="ET",E18,E18+0.24)-996),0),""))))</f>
        <v/>
      </c>
      <c r="L18" s="17" t="str">
        <f>IF(F18="","",IF(OR(F18="NM",F18="DNS",F18="DNF",F18="DQ"),0,IF(INDEX(F$5:F18,1)="1000m",IF(INT(276912/ ((LEFT(O18)*60)+MID(O18,3,2)+(MID(O18,6,2)/IF(VALUE(MID(O18,6,2))&lt;10,IF(VALUE(MID(O18,6,1))=0,100,10),100)))-738.5)&gt;0,INT(276912/ ((LEFT(O18)*60)+MID(O18,3,2)+(MID(O18,6,2)/IF(VALUE(MID(O18,6,2))&lt;10,IF(VALUE(MID(O18,6,1))=0,100,10),100)))-738.5),0),IF(INDEX(F$5:F18,1)="600m",IF(INT(160470.5/ ((LEFT(O18)*60)+MID(O18,3,2)+(MID(O18,6,2)/100))-811.35)&gt;0,INT(160470.5/ ((LEFT(O18)*60)+MID(O18,3,2)+(MID(O18,6,2)/100))-811.35),0),""))))</f>
        <v/>
      </c>
      <c r="M18" s="17" t="str">
        <f>IF(G18="","",IF(OR(G18="NM",G18="DNS",G18="DNF",G18="DQ"),0,IF(INDEX(G$5:G18,1)="Kogel",INT((303.73*SQRT(G18))-337.5),IF(INDEX(G$5:G18,1)="Vortex",IF(INT((126*SQRT(G18))-245.5)&gt;0,INT((126*SQRT(G18))-245.5),0),""))))</f>
        <v/>
      </c>
      <c r="N18" s="17" t="str">
        <f>IF(H18="","",IF(OR(H18="NM",H18="DNS",H18="DNF",H18="DQ"),0,IF(INDEX(H$5:H18,1)="Hoog",IF(H18&gt;1.35,INT((1977.53*SQRT(H18))-1698.5),INT((H18-0.67)*733.33333+100.7)),IF(INDEX(H$5:H18,1)="Ver",IF(H18&gt;4.41,INT((887.99*SQRT(H18))-1264.5),IF(INT((H18-1.91)*200+100.5)&gt;0,INT((H18-1.91)*200+100.5),0)),""))))</f>
        <v/>
      </c>
      <c r="O18" s="17" t="str">
        <f t="shared" si="5"/>
        <v>0:00,00</v>
      </c>
      <c r="P18" s="18">
        <f t="shared" si="1"/>
        <v>5</v>
      </c>
      <c r="S18" s="2" t="s">
        <v>51</v>
      </c>
      <c r="U18" s="2" t="s">
        <v>19</v>
      </c>
      <c r="AC18" s="16" t="str">
        <f t="shared" si="2"/>
        <v/>
      </c>
    </row>
    <row r="19" spans="1:29" x14ac:dyDescent="0.25">
      <c r="B19" s="2" t="str">
        <f t="shared" si="0"/>
        <v/>
      </c>
      <c r="C19" s="8"/>
      <c r="D19" s="9" t="str">
        <f t="shared" si="3"/>
        <v>U-Track</v>
      </c>
      <c r="E19" s="14"/>
      <c r="F19" s="15"/>
      <c r="G19" s="14"/>
      <c r="H19" s="14"/>
      <c r="I19" s="2" t="str">
        <f t="shared" si="4"/>
        <v/>
      </c>
      <c r="K19" s="17" t="str">
        <f>IF(E19="","",IF(OR(E19="NM",E19="DNS",E19="DNF",E19="DQ"),0,IF(INDEX(E$5:E19,1)="60m",IF(INT(15365/IF($D$4="ET",E19,E19+0.24)-1058)&gt;0,INT(15365/IF($D$4="ET",E19,E19+0.24)-1058),0),IF(INDEX(E$5:E19,1)="40m",IF(INT(10834/IF($D$4="ET",E19,E19+0.24)-996)&gt;0,INT(10834/IF($D$4="ET",E19,E19+0.24)-996),0),""))))</f>
        <v/>
      </c>
      <c r="L19" s="17" t="str">
        <f>IF(F19="","",IF(OR(F19="NM",F19="DNS",F19="DNF",F19="DQ"),0,IF(INDEX(F$5:F19,1)="1000m",IF(INT(276912/ ((LEFT(O19)*60)+MID(O19,3,2)+(MID(O19,6,2)/IF(VALUE(MID(O19,6,2))&lt;10,IF(VALUE(MID(O19,6,1))=0,100,10),100)))-738.5)&gt;0,INT(276912/ ((LEFT(O19)*60)+MID(O19,3,2)+(MID(O19,6,2)/IF(VALUE(MID(O19,6,2))&lt;10,IF(VALUE(MID(O19,6,1))=0,100,10),100)))-738.5),0),IF(INDEX(F$5:F19,1)="600m",IF(INT(160470.5/ ((LEFT(O19)*60)+MID(O19,3,2)+(MID(O19,6,2)/100))-811.35)&gt;0,INT(160470.5/ ((LEFT(O19)*60)+MID(O19,3,2)+(MID(O19,6,2)/100))-811.35),0),""))))</f>
        <v/>
      </c>
      <c r="M19" s="17" t="str">
        <f>IF(G19="","",IF(OR(G19="NM",G19="DNS",G19="DNF",G19="DQ"),0,IF(INDEX(G$5:G19,1)="Kogel",INT((303.73*SQRT(G19))-337.5),IF(INDEX(G$5:G19,1)="Vortex",IF(INT((126*SQRT(G19))-245.5)&gt;0,INT((126*SQRT(G19))-245.5),0),""))))</f>
        <v/>
      </c>
      <c r="N19" s="17" t="str">
        <f>IF(H19="","",IF(OR(H19="NM",H19="DNS",H19="DNF",H19="DQ"),0,IF(INDEX(H$5:H19,1)="Hoog",IF(H19&gt;1.35,INT((1977.53*SQRT(H19))-1698.5),INT((H19-0.67)*733.33333+100.7)),IF(INDEX(H$5:H19,1)="Ver",IF(H19&gt;4.41,INT((887.99*SQRT(H19))-1264.5),IF(INT((H19-1.91)*200+100.5)&gt;0,INT((H19-1.91)*200+100.5),0)),""))))</f>
        <v/>
      </c>
      <c r="O19" s="17" t="str">
        <f t="shared" si="5"/>
        <v>0:00,00</v>
      </c>
      <c r="P19" s="18">
        <f t="shared" si="1"/>
        <v>5</v>
      </c>
      <c r="S19" s="2" t="s">
        <v>53</v>
      </c>
      <c r="U19" s="2" t="s">
        <v>20</v>
      </c>
      <c r="AC19" s="16" t="str">
        <f t="shared" si="2"/>
        <v/>
      </c>
    </row>
    <row r="20" spans="1:29" x14ac:dyDescent="0.25">
      <c r="B20" s="2" t="str">
        <f t="shared" si="0"/>
        <v/>
      </c>
      <c r="C20" s="8"/>
      <c r="D20" s="9" t="str">
        <f t="shared" si="3"/>
        <v>U-Track</v>
      </c>
      <c r="E20" s="14"/>
      <c r="F20" s="15"/>
      <c r="G20" s="14"/>
      <c r="H20" s="14"/>
      <c r="I20" s="2" t="str">
        <f t="shared" si="4"/>
        <v/>
      </c>
      <c r="K20" s="17" t="str">
        <f>IF(E20="","",IF(OR(E20="NM",E20="DNS",E20="DNF",E20="DQ"),0,IF(INDEX(E$5:E20,1)="60m",IF(INT(15365/IF($D$4="ET",E20,E20+0.24)-1058)&gt;0,INT(15365/IF($D$4="ET",E20,E20+0.24)-1058),0),IF(INDEX(E$5:E20,1)="40m",IF(INT(10834/IF($D$4="ET",E20,E20+0.24)-996)&gt;0,INT(10834/IF($D$4="ET",E20,E20+0.24)-996),0),""))))</f>
        <v/>
      </c>
      <c r="L20" s="17" t="str">
        <f>IF(F20="","",IF(OR(F20="NM",F20="DNS",F20="DNF",F20="DQ"),0,IF(INDEX(F$5:F20,1)="1000m",IF(INT(276912/ ((LEFT(O20)*60)+MID(O20,3,2)+(MID(O20,6,2)/IF(VALUE(MID(O20,6,2))&lt;10,IF(VALUE(MID(O20,6,1))=0,100,10),100)))-738.5)&gt;0,INT(276912/ ((LEFT(O20)*60)+MID(O20,3,2)+(MID(O20,6,2)/IF(VALUE(MID(O20,6,2))&lt;10,IF(VALUE(MID(O20,6,1))=0,100,10),100)))-738.5),0),IF(INDEX(F$5:F20,1)="600m",IF(INT(160470.5/ ((LEFT(O20)*60)+MID(O20,3,2)+(MID(O20,6,2)/100))-811.35)&gt;0,INT(160470.5/ ((LEFT(O20)*60)+MID(O20,3,2)+(MID(O20,6,2)/100))-811.35),0),""))))</f>
        <v/>
      </c>
      <c r="M20" s="17" t="str">
        <f>IF(G20="","",IF(OR(G20="NM",G20="DNS",G20="DNF",G20="DQ"),0,IF(INDEX(G$5:G20,1)="Kogel",INT((303.73*SQRT(G20))-337.5),IF(INDEX(G$5:G20,1)="Vortex",IF(INT((126*SQRT(G20))-245.5)&gt;0,INT((126*SQRT(G20))-245.5),0),""))))</f>
        <v/>
      </c>
      <c r="N20" s="17" t="str">
        <f>IF(H20="","",IF(OR(H20="NM",H20="DNS",H20="DNF",H20="DQ"),0,IF(INDEX(H$5:H20,1)="Hoog",IF(H20&gt;1.35,INT((1977.53*SQRT(H20))-1698.5),INT((H20-0.67)*733.33333+100.7)),IF(INDEX(H$5:H20,1)="Ver",IF(H20&gt;4.41,INT((887.99*SQRT(H20))-1264.5),IF(INT((H20-1.91)*200+100.5)&gt;0,INT((H20-1.91)*200+100.5),0)),""))))</f>
        <v/>
      </c>
      <c r="O20" s="17" t="str">
        <f t="shared" si="5"/>
        <v>0:00,00</v>
      </c>
      <c r="P20" s="18">
        <f t="shared" si="1"/>
        <v>5</v>
      </c>
      <c r="U20" s="2" t="s">
        <v>21</v>
      </c>
      <c r="AC20" s="16" t="str">
        <f t="shared" si="2"/>
        <v/>
      </c>
    </row>
    <row r="21" spans="1:29" x14ac:dyDescent="0.25">
      <c r="B21" s="2" t="str">
        <f t="shared" si="0"/>
        <v/>
      </c>
      <c r="C21" s="8"/>
      <c r="D21" s="9" t="str">
        <f t="shared" si="3"/>
        <v>U-Track</v>
      </c>
      <c r="E21" s="14"/>
      <c r="F21" s="15"/>
      <c r="G21" s="14"/>
      <c r="H21" s="14"/>
      <c r="I21" s="2" t="str">
        <f t="shared" si="4"/>
        <v/>
      </c>
      <c r="K21" s="17" t="str">
        <f>IF(E21="","",IF(OR(E21="NM",E21="DNS",E21="DNF",E21="DQ"),0,IF(INDEX(E$5:E21,1)="60m",IF(INT(15365/IF($D$4="ET",E21,E21+0.24)-1058)&gt;0,INT(15365/IF($D$4="ET",E21,E21+0.24)-1058),0),IF(INDEX(E$5:E21,1)="40m",IF(INT(10834/IF($D$4="ET",E21,E21+0.24)-996)&gt;0,INT(10834/IF($D$4="ET",E21,E21+0.24)-996),0),""))))</f>
        <v/>
      </c>
      <c r="L21" s="17" t="str">
        <f>IF(F21="","",IF(OR(F21="NM",F21="DNS",F21="DNF",F21="DQ"),0,IF(INDEX(F$5:F21,1)="1000m",IF(INT(276912/ ((LEFT(O21)*60)+MID(O21,3,2)+(MID(O21,6,2)/IF(VALUE(MID(O21,6,2))&lt;10,IF(VALUE(MID(O21,6,1))=0,100,10),100)))-738.5)&gt;0,INT(276912/ ((LEFT(O21)*60)+MID(O21,3,2)+(MID(O21,6,2)/IF(VALUE(MID(O21,6,2))&lt;10,IF(VALUE(MID(O21,6,1))=0,100,10),100)))-738.5),0),IF(INDEX(F$5:F21,1)="600m",IF(INT(160470.5/ ((LEFT(O21)*60)+MID(O21,3,2)+(MID(O21,6,2)/100))-811.35)&gt;0,INT(160470.5/ ((LEFT(O21)*60)+MID(O21,3,2)+(MID(O21,6,2)/100))-811.35),0),""))))</f>
        <v/>
      </c>
      <c r="M21" s="17" t="str">
        <f>IF(G21="","",IF(OR(G21="NM",G21="DNS",G21="DNF",G21="DQ"),0,IF(INDEX(G$5:G21,1)="Kogel",INT((303.73*SQRT(G21))-337.5),IF(INDEX(G$5:G21,1)="Vortex",IF(INT((126*SQRT(G21))-245.5)&gt;0,INT((126*SQRT(G21))-245.5),0),""))))</f>
        <v/>
      </c>
      <c r="N21" s="17" t="str">
        <f>IF(H21="","",IF(OR(H21="NM",H21="DNS",H21="DNF",H21="DQ"),0,IF(INDEX(H$5:H21,1)="Hoog",IF(H21&gt;1.35,INT((1977.53*SQRT(H21))-1698.5),INT((H21-0.67)*733.33333+100.7)),IF(INDEX(H$5:H21,1)="Ver",IF(H21&gt;4.41,INT((887.99*SQRT(H21))-1264.5),IF(INT((H21-1.91)*200+100.5)&gt;0,INT((H21-1.91)*200+100.5),0)),""))))</f>
        <v/>
      </c>
      <c r="O21" s="17" t="str">
        <f t="shared" si="5"/>
        <v>0:00,00</v>
      </c>
      <c r="P21" s="18">
        <f t="shared" si="1"/>
        <v>5</v>
      </c>
      <c r="AC21" s="16" t="str">
        <f t="shared" si="2"/>
        <v/>
      </c>
    </row>
    <row r="22" spans="1:29" x14ac:dyDescent="0.25">
      <c r="B22" s="2" t="str">
        <f t="shared" si="0"/>
        <v/>
      </c>
      <c r="C22" s="8"/>
      <c r="D22" s="9" t="str">
        <f t="shared" si="3"/>
        <v>U-Track</v>
      </c>
      <c r="E22" s="14"/>
      <c r="F22" s="15"/>
      <c r="G22" s="14"/>
      <c r="H22" s="14"/>
      <c r="I22" s="2" t="str">
        <f t="shared" si="4"/>
        <v/>
      </c>
      <c r="K22" s="17" t="str">
        <f>IF(E22="","",IF(OR(E22="NM",E22="DNS",E22="DNF",E22="DQ"),0,IF(INDEX(E$5:E22,1)="60m",IF(INT(15365/IF($D$4="ET",E22,E22+0.24)-1058)&gt;0,INT(15365/IF($D$4="ET",E22,E22+0.24)-1058),0),IF(INDEX(E$5:E22,1)="40m",IF(INT(10834/IF($D$4="ET",E22,E22+0.24)-996)&gt;0,INT(10834/IF($D$4="ET",E22,E22+0.24)-996),0),""))))</f>
        <v/>
      </c>
      <c r="L22" s="17" t="str">
        <f>IF(F22="","",IF(OR(F22="NM",F22="DNS",F22="DNF",F22="DQ"),0,IF(INDEX(F$5:F22,1)="1000m",IF(INT(276912/ ((LEFT(O22)*60)+MID(O22,3,2)+(MID(O22,6,2)/IF(VALUE(MID(O22,6,2))&lt;10,IF(VALUE(MID(O22,6,1))=0,100,10),100)))-738.5)&gt;0,INT(276912/ ((LEFT(O22)*60)+MID(O22,3,2)+(MID(O22,6,2)/IF(VALUE(MID(O22,6,2))&lt;10,IF(VALUE(MID(O22,6,1))=0,100,10),100)))-738.5),0),IF(INDEX(F$5:F22,1)="600m",IF(INT(160470.5/ ((LEFT(O22)*60)+MID(O22,3,2)+(MID(O22,6,2)/100))-811.35)&gt;0,INT(160470.5/ ((LEFT(O22)*60)+MID(O22,3,2)+(MID(O22,6,2)/100))-811.35),0),""))))</f>
        <v/>
      </c>
      <c r="M22" s="17" t="str">
        <f>IF(G22="","",IF(OR(G22="NM",G22="DNS",G22="DNF",G22="DQ"),0,IF(INDEX(G$5:G22,1)="Kogel",INT((303.73*SQRT(G22))-337.5),IF(INDEX(G$5:G22,1)="Vortex",IF(INT((126*SQRT(G22))-245.5)&gt;0,INT((126*SQRT(G22))-245.5),0),""))))</f>
        <v/>
      </c>
      <c r="N22" s="17" t="str">
        <f>IF(H22="","",IF(OR(H22="NM",H22="DNS",H22="DNF",H22="DQ"),0,IF(INDEX(H$5:H22,1)="Hoog",IF(H22&gt;1.35,INT((1977.53*SQRT(H22))-1698.5),INT((H22-0.67)*733.33333+100.7)),IF(INDEX(H$5:H22,1)="Ver",IF(H22&gt;4.41,INT((887.99*SQRT(H22))-1264.5),IF(INT((H22-1.91)*200+100.5)&gt;0,INT((H22-1.91)*200+100.5),0)),""))))</f>
        <v/>
      </c>
      <c r="O22" s="17" t="str">
        <f t="shared" si="5"/>
        <v>0:00,00</v>
      </c>
      <c r="P22" s="18">
        <f>IF(B22="#",ROW(B22),P21)</f>
        <v>5</v>
      </c>
      <c r="AC22" s="16" t="str">
        <f t="shared" si="2"/>
        <v/>
      </c>
    </row>
    <row r="23" spans="1:29" x14ac:dyDescent="0.25">
      <c r="B23" s="2" t="str">
        <f t="shared" si="0"/>
        <v/>
      </c>
      <c r="C23" s="8"/>
      <c r="D23" s="9" t="str">
        <f t="shared" si="3"/>
        <v>U-Track</v>
      </c>
      <c r="E23" s="14"/>
      <c r="F23" s="15"/>
      <c r="G23" s="14"/>
      <c r="H23" s="14"/>
      <c r="I23" s="2" t="str">
        <f t="shared" si="4"/>
        <v/>
      </c>
      <c r="K23" s="17" t="str">
        <f>IF(E23="","",IF(OR(E23="NM",E23="DNS",E23="DNF",E23="DQ"),0,IF(INDEX(E$5:E23,1)="60m",IF(INT(15365/IF($D$4="ET",E23,E23+0.24)-1058)&gt;0,INT(15365/IF($D$4="ET",E23,E23+0.24)-1058),0),IF(INDEX(E$5:E23,1)="40m",IF(INT(10834/IF($D$4="ET",E23,E23+0.24)-996)&gt;0,INT(10834/IF($D$4="ET",E23,E23+0.24)-996),0),""))))</f>
        <v/>
      </c>
      <c r="L23" s="17" t="str">
        <f>IF(F23="","",IF(OR(F23="NM",F23="DNS",F23="DNF",F23="DQ"),0,IF(INDEX(F$5:F23,1)="1000m",IF(INT(276912/ ((LEFT(O23)*60)+MID(O23,3,2)+(MID(O23,6,2)/IF(VALUE(MID(O23,6,2))&lt;10,IF(VALUE(MID(O23,6,1))=0,100,10),100)))-738.5)&gt;0,INT(276912/ ((LEFT(O23)*60)+MID(O23,3,2)+(MID(O23,6,2)/IF(VALUE(MID(O23,6,2))&lt;10,IF(VALUE(MID(O23,6,1))=0,100,10),100)))-738.5),0),IF(INDEX(F$5:F23,1)="600m",IF(INT(160470.5/ ((LEFT(O23)*60)+MID(O23,3,2)+(MID(O23,6,2)/100))-811.35)&gt;0,INT(160470.5/ ((LEFT(O23)*60)+MID(O23,3,2)+(MID(O23,6,2)/100))-811.35),0),""))))</f>
        <v/>
      </c>
      <c r="M23" s="17" t="str">
        <f>IF(G23="","",IF(OR(G23="NM",G23="DNS",G23="DNF",G23="DQ"),0,IF(INDEX(G$5:G23,1)="Kogel",INT((303.73*SQRT(G23))-337.5),IF(INDEX(G$5:G23,1)="Vortex",IF(INT((126*SQRT(G23))-245.5)&gt;0,INT((126*SQRT(G23))-245.5),0),""))))</f>
        <v/>
      </c>
      <c r="N23" s="17" t="str">
        <f>IF(H23="","",IF(OR(H23="NM",H23="DNS",H23="DNF",H23="DQ"),0,IF(INDEX(H$5:H23,1)="Hoog",IF(H23&gt;1.35,INT((1977.53*SQRT(H23))-1698.5),INT((H23-0.67)*733.33333+100.7)),IF(INDEX(H$5:H23,1)="Ver",IF(H23&gt;4.41,INT((887.99*SQRT(H23))-1264.5),IF(INT((H23-1.91)*200+100.5)&gt;0,INT((H23-1.91)*200+100.5),0)),""))))</f>
        <v/>
      </c>
      <c r="O23" s="17" t="str">
        <f t="shared" si="5"/>
        <v>0:00,00</v>
      </c>
      <c r="P23" s="18">
        <f t="shared" si="1"/>
        <v>5</v>
      </c>
      <c r="AC23" s="16" t="str">
        <f t="shared" si="2"/>
        <v/>
      </c>
    </row>
    <row r="24" spans="1:29" x14ac:dyDescent="0.25">
      <c r="B24" s="2" t="str">
        <f t="shared" si="0"/>
        <v/>
      </c>
      <c r="C24" s="8"/>
      <c r="D24" s="9" t="str">
        <f t="shared" si="3"/>
        <v>U-Track</v>
      </c>
      <c r="E24" s="14"/>
      <c r="F24" s="15"/>
      <c r="G24" s="14"/>
      <c r="H24" s="14"/>
      <c r="I24" s="2" t="str">
        <f t="shared" si="4"/>
        <v/>
      </c>
      <c r="K24" s="17" t="str">
        <f>IF(E24="","",IF(OR(E24="NM",E24="DNS",E24="DNF",E24="DQ"),0,IF(INDEX(E$5:E24,1)="60m",IF(INT(15365/IF($D$4="ET",E24,E24+0.24)-1058)&gt;0,INT(15365/IF($D$4="ET",E24,E24+0.24)-1058),0),IF(INDEX(E$5:E24,1)="40m",IF(INT(10834/IF($D$4="ET",E24,E24+0.24)-996)&gt;0,INT(10834/IF($D$4="ET",E24,E24+0.24)-996),0),""))))</f>
        <v/>
      </c>
      <c r="L24" s="17" t="str">
        <f>IF(F24="","",IF(OR(F24="NM",F24="DNS",F24="DNF",F24="DQ"),0,IF(INDEX(F$5:F24,1)="1000m",IF(INT(276912/ ((LEFT(O24)*60)+MID(O24,3,2)+(MID(O24,6,2)/IF(VALUE(MID(O24,6,2))&lt;10,IF(VALUE(MID(O24,6,1))=0,100,10),100)))-738.5)&gt;0,INT(276912/ ((LEFT(O24)*60)+MID(O24,3,2)+(MID(O24,6,2)/IF(VALUE(MID(O24,6,2))&lt;10,IF(VALUE(MID(O24,6,1))=0,100,10),100)))-738.5),0),IF(INDEX(F$5:F24,1)="600m",IF(INT(160470.5/ ((LEFT(O24)*60)+MID(O24,3,2)+(MID(O24,6,2)/100))-811.35)&gt;0,INT(160470.5/ ((LEFT(O24)*60)+MID(O24,3,2)+(MID(O24,6,2)/100))-811.35),0),""))))</f>
        <v/>
      </c>
      <c r="M24" s="17" t="str">
        <f>IF(G24="","",IF(OR(G24="NM",G24="DNS",G24="DNF",G24="DQ"),0,IF(INDEX(G$5:G24,1)="Kogel",INT((303.73*SQRT(G24))-337.5),IF(INDEX(G$5:G24,1)="Vortex",IF(INT((126*SQRT(G24))-245.5)&gt;0,INT((126*SQRT(G24))-245.5),0),""))))</f>
        <v/>
      </c>
      <c r="N24" s="17" t="str">
        <f>IF(H24="","",IF(OR(H24="NM",H24="DNS",H24="DNF",H24="DQ"),0,IF(INDEX(H$5:H24,1)="Hoog",IF(H24&gt;1.35,INT((1977.53*SQRT(H24))-1698.5),INT((H24-0.67)*733.33333+100.7)),IF(INDEX(H$5:H24,1)="Ver",IF(H24&gt;4.41,INT((887.99*SQRT(H24))-1264.5),IF(INT((H24-1.91)*200+100.5)&gt;0,INT((H24-1.91)*200+100.5),0)),""))))</f>
        <v/>
      </c>
      <c r="O24" s="17" t="str">
        <f t="shared" si="5"/>
        <v>0:00,00</v>
      </c>
      <c r="P24" s="18">
        <f t="shared" si="1"/>
        <v>5</v>
      </c>
      <c r="AC24" s="16" t="str">
        <f t="shared" si="2"/>
        <v/>
      </c>
    </row>
    <row r="25" spans="1:29" x14ac:dyDescent="0.25">
      <c r="B25" s="2" t="str">
        <f t="shared" si="0"/>
        <v/>
      </c>
      <c r="C25" s="8"/>
      <c r="D25" s="9" t="str">
        <f t="shared" si="3"/>
        <v>U-Track</v>
      </c>
      <c r="E25" s="14"/>
      <c r="F25" s="15"/>
      <c r="G25" s="14"/>
      <c r="H25" s="14"/>
      <c r="I25" s="2" t="str">
        <f t="shared" si="4"/>
        <v/>
      </c>
      <c r="K25" s="17" t="str">
        <f>IF(E25="","",IF(OR(E25="NM",E25="DNS",E25="DNF",E25="DQ"),0,IF(INDEX(E$5:E25,1)="60m",IF(INT(15365/IF($D$4="ET",E25,E25+0.24)-1058)&gt;0,INT(15365/IF($D$4="ET",E25,E25+0.24)-1058),0),IF(INDEX(E$5:E25,1)="40m",IF(INT(10834/IF($D$4="ET",E25,E25+0.24)-996)&gt;0,INT(10834/IF($D$4="ET",E25,E25+0.24)-996),0),""))))</f>
        <v/>
      </c>
      <c r="L25" s="17" t="str">
        <f>IF(F25="","",IF(OR(F25="NM",F25="DNS",F25="DNF",F25="DQ"),0,IF(INDEX(F$5:F25,1)="1000m",IF(INT(276912/ ((LEFT(O25)*60)+MID(O25,3,2)+(MID(O25,6,2)/IF(VALUE(MID(O25,6,2))&lt;10,IF(VALUE(MID(O25,6,1))=0,100,10),100)))-738.5)&gt;0,INT(276912/ ((LEFT(O25)*60)+MID(O25,3,2)+(MID(O25,6,2)/IF(VALUE(MID(O25,6,2))&lt;10,IF(VALUE(MID(O25,6,1))=0,100,10),100)))-738.5),0),IF(INDEX(F$5:F25,1)="600m",IF(INT(160470.5/ ((LEFT(O25)*60)+MID(O25,3,2)+(MID(O25,6,2)/100))-811.35)&gt;0,INT(160470.5/ ((LEFT(O25)*60)+MID(O25,3,2)+(MID(O25,6,2)/100))-811.35),0),""))))</f>
        <v/>
      </c>
      <c r="M25" s="17" t="str">
        <f>IF(G25="","",IF(OR(G25="NM",G25="DNS",G25="DNF",G25="DQ"),0,IF(INDEX(G$5:G25,1)="Kogel",INT((303.73*SQRT(G25))-337.5),IF(INDEX(G$5:G25,1)="Vortex",IF(INT((126*SQRT(G25))-245.5)&gt;0,INT((126*SQRT(G25))-245.5),0),""))))</f>
        <v/>
      </c>
      <c r="N25" s="17" t="str">
        <f>IF(H25="","",IF(OR(H25="NM",H25="DNS",H25="DNF",H25="DQ"),0,IF(INDEX(H$5:H25,1)="Hoog",IF(H25&gt;1.35,INT((1977.53*SQRT(H25))-1698.5),INT((H25-0.67)*733.33333+100.7)),IF(INDEX(H$5:H25,1)="Ver",IF(H25&gt;4.41,INT((887.99*SQRT(H25))-1264.5),IF(INT((H25-1.91)*200+100.5)&gt;0,INT((H25-1.91)*200+100.5),0)),""))))</f>
        <v/>
      </c>
      <c r="O25" s="17" t="str">
        <f t="shared" si="5"/>
        <v>0:00,00</v>
      </c>
      <c r="P25" s="18">
        <f t="shared" si="1"/>
        <v>5</v>
      </c>
      <c r="AC25" s="16" t="str">
        <f t="shared" si="2"/>
        <v/>
      </c>
    </row>
    <row r="26" spans="1:29" x14ac:dyDescent="0.25">
      <c r="A26" s="2" t="s">
        <v>34</v>
      </c>
      <c r="B26" s="9" t="s">
        <v>32</v>
      </c>
      <c r="E26" s="2" t="s">
        <v>73</v>
      </c>
      <c r="P26" s="18">
        <f t="shared" si="1"/>
        <v>5</v>
      </c>
    </row>
    <row r="27" spans="1:29" x14ac:dyDescent="0.25">
      <c r="A27" s="2" t="s">
        <v>63</v>
      </c>
      <c r="B27" s="2" t="s">
        <v>13</v>
      </c>
      <c r="C27" s="2" t="s">
        <v>33</v>
      </c>
      <c r="D27" s="2" t="s">
        <v>24</v>
      </c>
      <c r="E27" s="2" t="s">
        <v>34</v>
      </c>
      <c r="F27" s="2" t="s">
        <v>35</v>
      </c>
      <c r="G27" s="20" t="s">
        <v>36</v>
      </c>
      <c r="H27" s="2" t="s">
        <v>37</v>
      </c>
      <c r="O27" s="17" t="str">
        <f>IF(B27="#",IF(RIGHT(B26,7)="4 x 60m","4x60m",IF(RIGHT(B26,7)="4 x 40m","4x40m","")),O26)</f>
        <v>4x60m</v>
      </c>
      <c r="P27" s="18">
        <f t="shared" si="1"/>
        <v>27</v>
      </c>
    </row>
    <row r="28" spans="1:29" x14ac:dyDescent="0.25">
      <c r="B28" s="2">
        <v>1</v>
      </c>
      <c r="C28" s="8"/>
      <c r="D28" s="9" t="str">
        <f t="shared" ref="D28:D33" si="6">IF(D$2&lt;&gt;"",D$2,"")</f>
        <v>U-Track</v>
      </c>
      <c r="E28" s="2" t="str">
        <f>IF(E27="Categorie",IF(LEFT(B26,16)="Jongens Pupil A1","JPA1",IF(LEFT(B26,16)="Jongens Pupil A2","JPA2",IF(LEFT(B26,15)="Jongens Pupil B","JPB",IF(LEFT(B26,15)="Jongens Pupil C","JPC",IF(LEFT(B26,15)="Jongens Pupil D","JPD",IF(LEFT(B26,16)="Meisjes Pupil A1","MPA1",IF(LEFT(B26,16)="Meisjes Pupil A2","MPA2",IF(LEFT(B26,15)="Meisjes Pupil B","MPB",IF(LEFT(B26,15)="Meisjes Pupil C","MPC",IF(LEFT(B26,15)="Meisjes Pupil D","MPD","")))))))))),E27)</f>
        <v>JPA1</v>
      </c>
      <c r="F28" s="2">
        <v>4</v>
      </c>
      <c r="G28" s="14"/>
      <c r="H28" s="2" t="str">
        <f>IF(OR(G28="",G28="DNF",G28="DNS",G28="DQ",NOT(ISERROR(FIND("combi",LOWER(C28))))),"",IF(O28="4x60m",IF(INT(59225/IF($D$4="ET",G28,G28+0.24)-1030)&gt;0,INT(59225/IF($D$4="ET",G28,G28+0.24)-1030),0),IF(O28="4x40m",IF(INT(41050/IF($D$4="ET",G28,G28+0.24)-953)&gt;0,INT(41050/IF($D$4="ET",G28,G28+0.24)-953),0),"")))</f>
        <v/>
      </c>
      <c r="O28" s="17" t="str">
        <f>IF(B28="#",IF(RIGHT(B27,7)="4 x 60m","4x60m",IF(RIGHT(B27,7)="4 x 40m","4x40m","")),O27)</f>
        <v>4x60m</v>
      </c>
      <c r="P28" s="18">
        <f t="shared" si="1"/>
        <v>27</v>
      </c>
      <c r="AC28" s="16" t="str">
        <f>IF(AND($D$4="HT",G28&lt;&gt;""),IF(AND(OR(G28&lt;&gt;"DNF"),OR(G28&lt;&gt;"DNS"),OR(G28&lt;&gt;"DQ"),OR(RIGHT(TEXT(G28,"#,00"),1)&lt;&gt;"0",LEFT(RIGHT(TEXT(G28,"#,00"),3),1)&lt;&gt;",")),"ongeldig",""),"")</f>
        <v/>
      </c>
    </row>
    <row r="29" spans="1:29" x14ac:dyDescent="0.25">
      <c r="B29" s="2">
        <v>2</v>
      </c>
      <c r="C29" s="8"/>
      <c r="D29" s="9" t="str">
        <f t="shared" si="6"/>
        <v>U-Track</v>
      </c>
      <c r="E29" s="2" t="str">
        <f t="shared" ref="E29:E33" si="7">IF(E28="Categorie",IF(LEFT(B27,16)="Jongens Pupil A1","JPA1",IF(LEFT(B27,16)="Jongens Pupil A2","JPA2",IF(LEFT(B27,15)="Jongens Pupil B","JPB",IF(LEFT(B27,15)="Jongens Pupil C","JPC",IF(LEFT(B27,15)="Jongens Pupil D","JPD",IF(LEFT(B27,16)="Meisjes Pupil A1","MPA1",IF(LEFT(B27,16)="Meisjes Pupil A2","MPA2",IF(LEFT(B27,15)="Meisjes Pupil B","MPB",IF(LEFT(B27,15)="Meisjes Pupil C","MPC",IF(LEFT(B27,15)="Meisjes Pupil D","MPD","")))))))))),E28)</f>
        <v>JPA1</v>
      </c>
      <c r="F29" s="2">
        <v>4</v>
      </c>
      <c r="G29" s="14"/>
      <c r="H29" s="2" t="str">
        <f t="shared" ref="H29:H33" si="8">IF(OR(G29="",G29="DNF",G29="DNS",G29="DQ",NOT(ISERROR(FIND("combi",LOWER(C29))))),"",IF(O29="4x60m",IF(INT(59225/IF($D$4="ET",G29,G29+0.24)-1030)&gt;0,INT(59225/IF($D$4="ET",G29,G29+0.24)-1030),0),IF(O29="4x40m",IF(INT(41050/IF($D$4="ET",G29,G29+0.24)-953)&gt;0,INT(41050/IF($D$4="ET",G29,G29+0.24)-953),0),"")))</f>
        <v/>
      </c>
      <c r="O29" s="17" t="str">
        <f t="shared" ref="O29:O33" si="9">IF(B29="#",IF(RIGHT(B28,7)="4 x 60m","4x60m",IF(RIGHT(B28,7)="4 x 40m","4x40m","")),O28)</f>
        <v>4x60m</v>
      </c>
      <c r="P29" s="18">
        <f t="shared" si="1"/>
        <v>27</v>
      </c>
      <c r="AC29" s="16" t="str">
        <f t="shared" ref="AC29:AC33" si="10">IF(AND($D$4="HT",G29&lt;&gt;""),IF(OR(RIGHT(TEXT(G29,"#,00"),1)&lt;&gt;"0",LEFT(RIGHT(TEXT(G29,"#,00"),3),1)&lt;&gt;","),"ongeldig",""),"")</f>
        <v/>
      </c>
    </row>
    <row r="30" spans="1:29" x14ac:dyDescent="0.25">
      <c r="B30" s="2">
        <v>3</v>
      </c>
      <c r="C30" s="8"/>
      <c r="D30" s="9" t="str">
        <f t="shared" si="6"/>
        <v>U-Track</v>
      </c>
      <c r="E30" s="2" t="str">
        <f t="shared" si="7"/>
        <v>JPA1</v>
      </c>
      <c r="F30" s="2">
        <v>4</v>
      </c>
      <c r="G30" s="14"/>
      <c r="H30" s="2" t="str">
        <f t="shared" si="8"/>
        <v/>
      </c>
      <c r="O30" s="17" t="str">
        <f t="shared" si="9"/>
        <v>4x60m</v>
      </c>
      <c r="P30" s="18">
        <f t="shared" si="1"/>
        <v>27</v>
      </c>
      <c r="AC30" s="16" t="str">
        <f t="shared" si="10"/>
        <v/>
      </c>
    </row>
    <row r="31" spans="1:29" x14ac:dyDescent="0.25">
      <c r="B31" s="2">
        <v>4</v>
      </c>
      <c r="C31" s="8"/>
      <c r="D31" s="9" t="str">
        <f t="shared" si="6"/>
        <v>U-Track</v>
      </c>
      <c r="E31" s="2" t="str">
        <f t="shared" si="7"/>
        <v>JPA1</v>
      </c>
      <c r="F31" s="2">
        <v>4</v>
      </c>
      <c r="G31" s="14"/>
      <c r="H31" s="2" t="str">
        <f t="shared" si="8"/>
        <v/>
      </c>
      <c r="O31" s="17" t="str">
        <f t="shared" si="9"/>
        <v>4x60m</v>
      </c>
      <c r="P31" s="18">
        <f t="shared" si="1"/>
        <v>27</v>
      </c>
      <c r="AC31" s="16" t="str">
        <f t="shared" si="10"/>
        <v/>
      </c>
    </row>
    <row r="32" spans="1:29" x14ac:dyDescent="0.25">
      <c r="B32" s="2">
        <v>5</v>
      </c>
      <c r="C32" s="8"/>
      <c r="D32" s="9" t="str">
        <f t="shared" si="6"/>
        <v>U-Track</v>
      </c>
      <c r="E32" s="2" t="str">
        <f t="shared" si="7"/>
        <v>JPA1</v>
      </c>
      <c r="F32" s="2">
        <v>4</v>
      </c>
      <c r="G32" s="14"/>
      <c r="H32" s="2" t="str">
        <f t="shared" si="8"/>
        <v/>
      </c>
      <c r="O32" s="17" t="str">
        <f t="shared" si="9"/>
        <v>4x60m</v>
      </c>
      <c r="P32" s="18">
        <f t="shared" si="1"/>
        <v>27</v>
      </c>
      <c r="AC32" s="16" t="str">
        <f t="shared" si="10"/>
        <v/>
      </c>
    </row>
    <row r="33" spans="1:29" x14ac:dyDescent="0.25">
      <c r="B33" s="2">
        <v>6</v>
      </c>
      <c r="C33" s="8"/>
      <c r="D33" s="9" t="str">
        <f t="shared" si="6"/>
        <v>U-Track</v>
      </c>
      <c r="E33" s="2" t="str">
        <f t="shared" si="7"/>
        <v>JPA1</v>
      </c>
      <c r="F33" s="2">
        <v>4</v>
      </c>
      <c r="G33" s="14"/>
      <c r="H33" s="2" t="str">
        <f t="shared" si="8"/>
        <v/>
      </c>
      <c r="O33" s="17" t="str">
        <f t="shared" si="9"/>
        <v>4x60m</v>
      </c>
      <c r="P33" s="18">
        <f t="shared" si="1"/>
        <v>27</v>
      </c>
      <c r="AC33" s="16" t="str">
        <f t="shared" si="10"/>
        <v/>
      </c>
    </row>
    <row r="34" spans="1:29" x14ac:dyDescent="0.25">
      <c r="A34" s="2" t="s">
        <v>34</v>
      </c>
      <c r="B34" s="9" t="s">
        <v>38</v>
      </c>
    </row>
    <row r="35" spans="1:29" x14ac:dyDescent="0.25">
      <c r="A35" s="2" t="s">
        <v>62</v>
      </c>
      <c r="B35" s="2" t="s">
        <v>13</v>
      </c>
      <c r="C35" s="2" t="s">
        <v>23</v>
      </c>
      <c r="D35" s="2" t="s">
        <v>24</v>
      </c>
      <c r="E35" s="11" t="s">
        <v>1</v>
      </c>
      <c r="F35" s="12" t="s">
        <v>2</v>
      </c>
      <c r="G35" s="11" t="s">
        <v>31</v>
      </c>
      <c r="H35" s="11" t="s">
        <v>27</v>
      </c>
      <c r="I35" s="5" t="s">
        <v>28</v>
      </c>
      <c r="J35" s="18"/>
      <c r="K35" s="19" t="str">
        <f>CONCATENATE(E35,"p")</f>
        <v>60mp</v>
      </c>
      <c r="L35" s="19" t="str">
        <f>CONCATENATE(F35,"p")</f>
        <v>1000mp</v>
      </c>
      <c r="M35" s="19" t="str">
        <f>CONCATENATE(G35,"p")</f>
        <v>Vortexp</v>
      </c>
      <c r="N35" s="19" t="str">
        <f>CONCATENATE(H35,"p")</f>
        <v>Hoogp</v>
      </c>
      <c r="O35" s="19" t="str">
        <f>CONCATENATE(F35,"t")</f>
        <v>1000mt</v>
      </c>
      <c r="P35" s="18">
        <f>IF(B35="#",ROW(B35),P34)</f>
        <v>35</v>
      </c>
    </row>
    <row r="36" spans="1:29" x14ac:dyDescent="0.25">
      <c r="B36" s="2">
        <f>IF(I36="","",RANK(I36,I$36:I$55))</f>
        <v>1</v>
      </c>
      <c r="C36" s="8" t="s">
        <v>88</v>
      </c>
      <c r="D36" s="9" t="str">
        <f>IF(D$2&lt;&gt;"",D$2,"")</f>
        <v>U-Track</v>
      </c>
      <c r="E36" s="14">
        <v>10.51</v>
      </c>
      <c r="F36" s="15">
        <v>2.9357638888888888E-3</v>
      </c>
      <c r="G36" s="14">
        <v>25.63</v>
      </c>
      <c r="H36" s="14"/>
      <c r="I36" s="2">
        <f>IF(SUM(K36:N36)&gt;0,SUM(K36:N36),"")</f>
        <v>1148</v>
      </c>
      <c r="K36" s="17">
        <f>IF(E36="","",IF(OR(E36="NM",E36="DNS",E36="DNF",E36="DQ"),0,IF(INDEX(E$5:E36,1)="60m",IF(INT(15365/IF($D$4="ET",E36,E36+0.24)-1058)&gt;0,INT(15365/IF($D$4="ET",E36,E36+0.24)-1058),0),IF(INDEX(E$5:E36,1)="40m",IF(INT(10834/IF($D$4="ET",E36,E36+0.24)-996)&gt;0,INT(10834/IF($D$4="ET",E36,E36+0.24)-996),0),""))))</f>
        <v>403</v>
      </c>
      <c r="L36" s="17">
        <f>IF(F36="","",IF(OR(F36="NM",F36="DNS",F36="DNF",F36="DQ"),0,IF(INDEX(F$35:F36,1)="1000m",IF(INT(276912/ ((LEFT(O36)*60)+MID(O36,3,2)+(MID(O36,6,2)/IF(VALUE(MID(O36,6,2))&lt;10,IF(VALUE(MID(O36,6,1))=0,100,10),100)))-738.5)&gt;0,INT(276912/ ((LEFT(O36)*60)+MID(O36,3,2)+(MID(O36,6,2)/IF(VALUE(MID(O36,6,2))&lt;10,IF(VALUE(MID(O36,6,1))=0,100,10),100)))-738.5),0),IF(INDEX(F$35:F36,1)="600m",IF(INT(160470.5/ ((LEFT(O36)*60)+MID(O36,3,2)+(MID(O36,6,2)/100))-811.35)&gt;0,INT(160470.5/ ((LEFT(O36)*60)+MID(O36,3,2)+(MID(O36,6,2)/100))-811.35),0),""))))</f>
        <v>353</v>
      </c>
      <c r="M36" s="17">
        <f>IF(G36="","",IF(OR(G36="NM",G36="DNS",G36="DNF",G36="DQ"),0,IF(INDEX(G$35:G36,1)="Kogel",INT((303.73*SQRT(G36))-337.5),IF(INDEX(G$35:G36,1)="Vortex",IF(INT((126*SQRT(G36))-245.5)&gt;0,INT((126*SQRT(G36))-245.5),0),""))))</f>
        <v>392</v>
      </c>
      <c r="N36" s="17" t="str">
        <f>IF(H36="","",IF(OR(H36="NM",H36="DNS",H36="DNF",H36="DQ"),0,IF(INDEX(H$35:H36,1)="Hoog",IF(H36&gt;1.35,INT((1977.53*SQRT(H36))-1698.5),INT((H36-0.67)*733.33333+100.7)),IF(INDEX(H$35:H36,1)="Ver",IF(H36&gt;4.41,INT((887.99*SQRT(H36))-1264.5),IF(INT((H36-1.91)*200+100.5)&gt;0,INT((H36-1.91)*200+100.5),0)),""))))</f>
        <v/>
      </c>
      <c r="O36" s="17" t="str">
        <f>TEXT(F36,"[m]:ss,00")</f>
        <v>4:13,65</v>
      </c>
      <c r="P36" s="18">
        <f>IF(B36="#",ROW(B36),P35)</f>
        <v>35</v>
      </c>
      <c r="AC36" s="16" t="str">
        <f t="shared" ref="AC36:AC55" si="11">IF(AND($D$4="HT",E36&lt;&gt;"",F36&lt;&gt;""),IF(AND(OR(E36&lt;&gt;"DNF",F36&lt;&gt;"DNF"),OR(E36&lt;&gt;"DNF",F36&lt;&gt;"DNS"),OR(E36&lt;&gt;"DNF",F36&lt;&gt;"DQ"),OR(E36&lt;&gt;"DNS",F36&lt;&gt;"DNF"),OR(E36&lt;&gt;"DNS",F36&lt;&gt;"DNS"),OR(E36&lt;&gt;"DNS",F36&lt;&gt;"DQ"),OR(E36&lt;&gt;"DQ",F36&lt;&gt;"DNF"),OR(E36&lt;&gt;"DQ",F36&lt;&gt;"DNS"),OR(E36&lt;&gt;"DQ",F36&lt;&gt;"DQ"),OR(E36&lt;&gt;"DNF",OR(RIGHT(TEXT(F36,"[m]:ss,00"),1)&lt;&gt;"0",LEFT(RIGHT(TEXT(F36,"[m]:ss,00"),3),1)&lt;&gt;",")),OR(E36&lt;&gt;"DNS",OR(RIGHT(TEXT(F36,"[m]:ss,00"),1)&lt;&gt;"0",LEFT(RIGHT(TEXT(F36,"[m]:ss,00"),3),1)&lt;&gt;",")),OR(E36&lt;&gt;"DQ",OR(RIGHT(TEXT(F36,"[m]:ss,00"),1)&lt;&gt;"0",LEFT(RIGHT(TEXT(F36,"[m]:ss,00"),3),1)&lt;&gt;",")),OR(OR(RIGHT(TEXT(E36,"#,00"),1)&lt;&gt;"0",LEFT(RIGHT(TEXT(E36,"#,00"),3),1)&lt;&gt;","),OR(RIGHT(TEXT(F36,"[m]:ss,00"),1)&lt;&gt;"0",LEFT(RIGHT(TEXT(F36,"[m]:ss,00"),3),1)&lt;&gt;",")),OR(OR(RIGHT(TEXT(E36,"#,00"),1)&lt;&gt;"0",LEFT(RIGHT(TEXT(E36,"#,00"),3),1)&lt;&gt;","),OR(F36&lt;&gt;"DNF")),OR(OR(RIGHT(TEXT(E36,"#,00"),1)&lt;&gt;"0",LEFT(RIGHT(TEXT(E36,"#,00"),3),1)&lt;&gt;","),OR(F36&lt;&gt;"DNS")),OR(OR(RIGHT(TEXT(E36,"#,00"),1)&lt;&gt;"0",LEFT(RIGHT(TEXT(E36,"#,00"),3),1)&lt;&gt;","),OR(F36&lt;&gt;"DQ"))),"ongeldig",""),"")</f>
        <v/>
      </c>
    </row>
    <row r="37" spans="1:29" x14ac:dyDescent="0.25">
      <c r="B37" s="2" t="str">
        <f t="shared" ref="B37:B55" si="12">IF(I37="","",RANK(I37,I$36:I$55))</f>
        <v/>
      </c>
      <c r="C37" s="8"/>
      <c r="D37" s="9" t="str">
        <f t="shared" ref="D37:D55" si="13">IF(D$2&lt;&gt;"",D$2,"")</f>
        <v>U-Track</v>
      </c>
      <c r="E37" s="14"/>
      <c r="F37" s="15"/>
      <c r="G37" s="14"/>
      <c r="H37" s="14"/>
      <c r="I37" s="2" t="str">
        <f t="shared" ref="I37:I55" si="14">IF(SUM(K37:N37)&gt;0,SUM(K37:N37),"")</f>
        <v/>
      </c>
      <c r="K37" s="17" t="str">
        <f>IF(E37="","",IF(OR(E37="NM",E37="DNS",E37="DNF",E37="DQ"),0,IF(INDEX(E$5:E37,1)="60m",IF(INT(15365/IF($D$4="ET",E37,E37+0.24)-1058)&gt;0,INT(15365/IF($D$4="ET",E37,E37+0.24)-1058),0),IF(INDEX(E$5:E37,1)="40m",IF(INT(10834/IF($D$4="ET",E37,E37+0.24)-996)&gt;0,INT(10834/IF($D$4="ET",E37,E37+0.24)-996),0),""))))</f>
        <v/>
      </c>
      <c r="L37" s="17" t="str">
        <f>IF(F37="","",IF(OR(F37="NM",F37="DNS",F37="DNF",F37="DQ"),0,IF(INDEX(F$35:F37,1)="1000m",IF(INT(276912/ ((LEFT(O37)*60)+MID(O37,3,2)+(MID(O37,6,2)/IF(VALUE(MID(O37,6,2))&lt;10,IF(VALUE(MID(O37,6,1))=0,100,10),100)))-738.5)&gt;0,INT(276912/ ((LEFT(O37)*60)+MID(O37,3,2)+(MID(O37,6,2)/IF(VALUE(MID(O37,6,2))&lt;10,IF(VALUE(MID(O37,6,1))=0,100,10),100)))-738.5),0),IF(INDEX(F$35:F37,1)="600m",IF(INT(160470.5/ ((LEFT(O37)*60)+MID(O37,3,2)+(MID(O37,6,2)/100))-811.35)&gt;0,INT(160470.5/ ((LEFT(O37)*60)+MID(O37,3,2)+(MID(O37,6,2)/100))-811.35),0),""))))</f>
        <v/>
      </c>
      <c r="M37" s="17" t="str">
        <f>IF(G37="","",IF(OR(G37="NM",G37="DNS",G37="DNF",G37="DQ"),0,IF(INDEX(G$35:G37,1)="Kogel",INT((303.73*SQRT(G37))-337.5),IF(INDEX(G$35:G37,1)="Vortex",IF(INT((126*SQRT(G37))-245.5)&gt;0,INT((126*SQRT(G37))-245.5),0),""))))</f>
        <v/>
      </c>
      <c r="N37" s="17" t="str">
        <f>IF(H37="","",IF(OR(H37="NM",H37="DNS",H37="DNF",H37="DQ"),0,IF(INDEX(H$35:H37,1)="Hoog",IF(H37&gt;1.35,INT((1977.53*SQRT(H37))-1698.5),INT((H37-0.67)*733.33333+100.7)),IF(INDEX(H$35:H37,1)="Ver",IF(H37&gt;4.41,INT((887.99*SQRT(H37))-1264.5),IF(INT((H37-1.91)*200+100.5)&gt;0,INT((H37-1.91)*200+100.5),0)),""))))</f>
        <v/>
      </c>
      <c r="O37" s="17" t="str">
        <f t="shared" ref="O37:O55" si="15">TEXT(F37,"[m]:ss,00")</f>
        <v>0:00,00</v>
      </c>
      <c r="P37" s="18">
        <f t="shared" ref="P37:P63" si="16">IF(B37="#",ROW(B37),P36)</f>
        <v>35</v>
      </c>
      <c r="AC37" s="16" t="str">
        <f t="shared" si="11"/>
        <v/>
      </c>
    </row>
    <row r="38" spans="1:29" x14ac:dyDescent="0.25">
      <c r="B38" s="2" t="str">
        <f t="shared" si="12"/>
        <v/>
      </c>
      <c r="C38" s="8"/>
      <c r="D38" s="9" t="str">
        <f t="shared" si="13"/>
        <v>U-Track</v>
      </c>
      <c r="E38" s="14"/>
      <c r="F38" s="15"/>
      <c r="G38" s="14"/>
      <c r="H38" s="14"/>
      <c r="I38" s="2" t="str">
        <f t="shared" si="14"/>
        <v/>
      </c>
      <c r="K38" s="17" t="str">
        <f>IF(E38="","",IF(OR(E38="NM",E38="DNS",E38="DNF",E38="DQ"),0,IF(INDEX(E$5:E38,1)="60m",IF(INT(15365/IF($D$4="ET",E38,E38+0.24)-1058)&gt;0,INT(15365/IF($D$4="ET",E38,E38+0.24)-1058),0),IF(INDEX(E$5:E38,1)="40m",IF(INT(10834/IF($D$4="ET",E38,E38+0.24)-996)&gt;0,INT(10834/IF($D$4="ET",E38,E38+0.24)-996),0),""))))</f>
        <v/>
      </c>
      <c r="L38" s="17" t="str">
        <f>IF(F38="","",IF(OR(F38="NM",F38="DNS",F38="DNF",F38="DQ"),0,IF(INDEX(F$35:F38,1)="1000m",IF(INT(276912/ ((LEFT(O38)*60)+MID(O38,3,2)+(MID(O38,6,2)/IF(VALUE(MID(O38,6,2))&lt;10,IF(VALUE(MID(O38,6,1))=0,100,10),100)))-738.5)&gt;0,INT(276912/ ((LEFT(O38)*60)+MID(O38,3,2)+(MID(O38,6,2)/IF(VALUE(MID(O38,6,2))&lt;10,IF(VALUE(MID(O38,6,1))=0,100,10),100)))-738.5),0),IF(INDEX(F$35:F38,1)="600m",IF(INT(160470.5/ ((LEFT(O38)*60)+MID(O38,3,2)+(MID(O38,6,2)/100))-811.35)&gt;0,INT(160470.5/ ((LEFT(O38)*60)+MID(O38,3,2)+(MID(O38,6,2)/100))-811.35),0),""))))</f>
        <v/>
      </c>
      <c r="M38" s="17" t="str">
        <f>IF(G38="","",IF(OR(G38="NM",G38="DNS",G38="DNF",G38="DQ"),0,IF(INDEX(G$35:G38,1)="Kogel",INT((303.73*SQRT(G38))-337.5),IF(INDEX(G$35:G38,1)="Vortex",IF(INT((126*SQRT(G38))-245.5)&gt;0,INT((126*SQRT(G38))-245.5),0),""))))</f>
        <v/>
      </c>
      <c r="N38" s="17" t="str">
        <f>IF(H38="","",IF(OR(H38="NM",H38="DNS",H38="DNF",H38="DQ"),0,IF(INDEX(H$35:H38,1)="Hoog",IF(H38&gt;1.35,INT((1977.53*SQRT(H38))-1698.5),INT((H38-0.67)*733.33333+100.7)),IF(INDEX(H$35:H38,1)="Ver",IF(H38&gt;4.41,INT((887.99*SQRT(H38))-1264.5),IF(INT((H38-1.91)*200+100.5)&gt;0,INT((H38-1.91)*200+100.5),0)),""))))</f>
        <v/>
      </c>
      <c r="O38" s="17" t="str">
        <f t="shared" si="15"/>
        <v>0:00,00</v>
      </c>
      <c r="P38" s="18">
        <f t="shared" si="16"/>
        <v>35</v>
      </c>
      <c r="AC38" s="16" t="str">
        <f t="shared" si="11"/>
        <v/>
      </c>
    </row>
    <row r="39" spans="1:29" x14ac:dyDescent="0.25">
      <c r="B39" s="2" t="str">
        <f t="shared" si="12"/>
        <v/>
      </c>
      <c r="C39" s="8"/>
      <c r="D39" s="9" t="str">
        <f t="shared" si="13"/>
        <v>U-Track</v>
      </c>
      <c r="E39" s="14"/>
      <c r="F39" s="15"/>
      <c r="G39" s="14"/>
      <c r="H39" s="14"/>
      <c r="I39" s="2" t="str">
        <f t="shared" si="14"/>
        <v/>
      </c>
      <c r="K39" s="17" t="str">
        <f>IF(E39="","",IF(OR(E39="NM",E39="DNS",E39="DNF",E39="DQ"),0,IF(INDEX(E$5:E39,1)="60m",IF(INT(15365/IF($D$4="ET",E39,E39+0.24)-1058)&gt;0,INT(15365/IF($D$4="ET",E39,E39+0.24)-1058),0),IF(INDEX(E$5:E39,1)="40m",IF(INT(10834/IF($D$4="ET",E39,E39+0.24)-996)&gt;0,INT(10834/IF($D$4="ET",E39,E39+0.24)-996),0),""))))</f>
        <v/>
      </c>
      <c r="L39" s="17" t="str">
        <f>IF(F39="","",IF(OR(F39="NM",F39="DNS",F39="DNF",F39="DQ"),0,IF(INDEX(F$35:F39,1)="1000m",IF(INT(276912/ ((LEFT(O39)*60)+MID(O39,3,2)+(MID(O39,6,2)/IF(VALUE(MID(O39,6,2))&lt;10,IF(VALUE(MID(O39,6,1))=0,100,10),100)))-738.5)&gt;0,INT(276912/ ((LEFT(O39)*60)+MID(O39,3,2)+(MID(O39,6,2)/IF(VALUE(MID(O39,6,2))&lt;10,IF(VALUE(MID(O39,6,1))=0,100,10),100)))-738.5),0),IF(INDEX(F$35:F39,1)="600m",IF(INT(160470.5/ ((LEFT(O39)*60)+MID(O39,3,2)+(MID(O39,6,2)/100))-811.35)&gt;0,INT(160470.5/ ((LEFT(O39)*60)+MID(O39,3,2)+(MID(O39,6,2)/100))-811.35),0),""))))</f>
        <v/>
      </c>
      <c r="M39" s="17" t="str">
        <f>IF(G39="","",IF(OR(G39="NM",G39="DNS",G39="DNF",G39="DQ"),0,IF(INDEX(G$35:G39,1)="Kogel",INT((303.73*SQRT(G39))-337.5),IF(INDEX(G$35:G39,1)="Vortex",IF(INT((126*SQRT(G39))-245.5)&gt;0,INT((126*SQRT(G39))-245.5),0),""))))</f>
        <v/>
      </c>
      <c r="N39" s="17" t="str">
        <f>IF(H39="","",IF(OR(H39="NM",H39="DNS",H39="DNF",H39="DQ"),0,IF(INDEX(H$35:H39,1)="Hoog",IF(H39&gt;1.35,INT((1977.53*SQRT(H39))-1698.5),INT((H39-0.67)*733.33333+100.7)),IF(INDEX(H$35:H39,1)="Ver",IF(H39&gt;4.41,INT((887.99*SQRT(H39))-1264.5),IF(INT((H39-1.91)*200+100.5)&gt;0,INT((H39-1.91)*200+100.5),0)),""))))</f>
        <v/>
      </c>
      <c r="O39" s="17" t="str">
        <f t="shared" si="15"/>
        <v>0:00,00</v>
      </c>
      <c r="P39" s="18">
        <f t="shared" si="16"/>
        <v>35</v>
      </c>
      <c r="AC39" s="16" t="str">
        <f t="shared" si="11"/>
        <v/>
      </c>
    </row>
    <row r="40" spans="1:29" x14ac:dyDescent="0.25">
      <c r="B40" s="2" t="str">
        <f t="shared" si="12"/>
        <v/>
      </c>
      <c r="C40" s="8"/>
      <c r="D40" s="9" t="str">
        <f t="shared" si="13"/>
        <v>U-Track</v>
      </c>
      <c r="E40" s="14"/>
      <c r="F40" s="15"/>
      <c r="G40" s="14"/>
      <c r="H40" s="14"/>
      <c r="I40" s="2" t="str">
        <f t="shared" si="14"/>
        <v/>
      </c>
      <c r="K40" s="17" t="str">
        <f>IF(E40="","",IF(OR(E40="NM",E40="DNS",E40="DNF",E40="DQ"),0,IF(INDEX(E$5:E40,1)="60m",IF(INT(15365/IF($D$4="ET",E40,E40+0.24)-1058)&gt;0,INT(15365/IF($D$4="ET",E40,E40+0.24)-1058),0),IF(INDEX(E$5:E40,1)="40m",IF(INT(10834/IF($D$4="ET",E40,E40+0.24)-996)&gt;0,INT(10834/IF($D$4="ET",E40,E40+0.24)-996),0),""))))</f>
        <v/>
      </c>
      <c r="L40" s="17" t="str">
        <f>IF(F40="","",IF(OR(F40="NM",F40="DNS",F40="DNF",F40="DQ"),0,IF(INDEX(F$35:F40,1)="1000m",IF(INT(276912/ ((LEFT(O40)*60)+MID(O40,3,2)+(MID(O40,6,2)/IF(VALUE(MID(O40,6,2))&lt;10,IF(VALUE(MID(O40,6,1))=0,100,10),100)))-738.5)&gt;0,INT(276912/ ((LEFT(O40)*60)+MID(O40,3,2)+(MID(O40,6,2)/IF(VALUE(MID(O40,6,2))&lt;10,IF(VALUE(MID(O40,6,1))=0,100,10),100)))-738.5),0),IF(INDEX(F$35:F40,1)="600m",IF(INT(160470.5/ ((LEFT(O40)*60)+MID(O40,3,2)+(MID(O40,6,2)/100))-811.35)&gt;0,INT(160470.5/ ((LEFT(O40)*60)+MID(O40,3,2)+(MID(O40,6,2)/100))-811.35),0),""))))</f>
        <v/>
      </c>
      <c r="M40" s="17" t="str">
        <f>IF(G40="","",IF(OR(G40="NM",G40="DNS",G40="DNF",G40="DQ"),0,IF(INDEX(G$35:G40,1)="Kogel",INT((303.73*SQRT(G40))-337.5),IF(INDEX(G$35:G40,1)="Vortex",IF(INT((126*SQRT(G40))-245.5)&gt;0,INT((126*SQRT(G40))-245.5),0),""))))</f>
        <v/>
      </c>
      <c r="N40" s="17" t="str">
        <f>IF(H40="","",IF(OR(H40="NM",H40="DNS",H40="DNF",H40="DQ"),0,IF(INDEX(H$35:H40,1)="Hoog",IF(H40&gt;1.35,INT((1977.53*SQRT(H40))-1698.5),INT((H40-0.67)*733.33333+100.7)),IF(INDEX(H$35:H40,1)="Ver",IF(H40&gt;4.41,INT((887.99*SQRT(H40))-1264.5),IF(INT((H40-1.91)*200+100.5)&gt;0,INT((H40-1.91)*200+100.5),0)),""))))</f>
        <v/>
      </c>
      <c r="O40" s="17" t="str">
        <f t="shared" si="15"/>
        <v>0:00,00</v>
      </c>
      <c r="P40" s="18">
        <f t="shared" si="16"/>
        <v>35</v>
      </c>
      <c r="AC40" s="16" t="str">
        <f t="shared" si="11"/>
        <v/>
      </c>
    </row>
    <row r="41" spans="1:29" x14ac:dyDescent="0.25">
      <c r="B41" s="2" t="str">
        <f t="shared" si="12"/>
        <v/>
      </c>
      <c r="C41" s="8"/>
      <c r="D41" s="9" t="str">
        <f t="shared" si="13"/>
        <v>U-Track</v>
      </c>
      <c r="E41" s="14"/>
      <c r="F41" s="15"/>
      <c r="G41" s="14"/>
      <c r="H41" s="14"/>
      <c r="I41" s="2" t="str">
        <f t="shared" si="14"/>
        <v/>
      </c>
      <c r="K41" s="17" t="str">
        <f>IF(E41="","",IF(OR(E41="NM",E41="DNS",E41="DNF",E41="DQ"),0,IF(INDEX(E$5:E41,1)="60m",IF(INT(15365/IF($D$4="ET",E41,E41+0.24)-1058)&gt;0,INT(15365/IF($D$4="ET",E41,E41+0.24)-1058),0),IF(INDEX(E$5:E41,1)="40m",IF(INT(10834/IF($D$4="ET",E41,E41+0.24)-996)&gt;0,INT(10834/IF($D$4="ET",E41,E41+0.24)-996),0),""))))</f>
        <v/>
      </c>
      <c r="L41" s="17" t="str">
        <f>IF(F41="","",IF(OR(F41="NM",F41="DNS",F41="DNF",F41="DQ"),0,IF(INDEX(F$35:F41,1)="1000m",IF(INT(276912/ ((LEFT(O41)*60)+MID(O41,3,2)+(MID(O41,6,2)/IF(VALUE(MID(O41,6,2))&lt;10,IF(VALUE(MID(O41,6,1))=0,100,10),100)))-738.5)&gt;0,INT(276912/ ((LEFT(O41)*60)+MID(O41,3,2)+(MID(O41,6,2)/IF(VALUE(MID(O41,6,2))&lt;10,IF(VALUE(MID(O41,6,1))=0,100,10),100)))-738.5),0),IF(INDEX(F$35:F41,1)="600m",IF(INT(160470.5/ ((LEFT(O41)*60)+MID(O41,3,2)+(MID(O41,6,2)/100))-811.35)&gt;0,INT(160470.5/ ((LEFT(O41)*60)+MID(O41,3,2)+(MID(O41,6,2)/100))-811.35),0),""))))</f>
        <v/>
      </c>
      <c r="M41" s="17" t="str">
        <f>IF(G41="","",IF(OR(G41="NM",G41="DNS",G41="DNF",G41="DQ"),0,IF(INDEX(G$35:G41,1)="Kogel",INT((303.73*SQRT(G41))-337.5),IF(INDEX(G$35:G41,1)="Vortex",IF(INT((126*SQRT(G41))-245.5)&gt;0,INT((126*SQRT(G41))-245.5),0),""))))</f>
        <v/>
      </c>
      <c r="N41" s="17" t="str">
        <f>IF(H41="","",IF(OR(H41="NM",H41="DNS",H41="DNF",H41="DQ"),0,IF(INDEX(H$35:H41,1)="Hoog",IF(H41&gt;1.35,INT((1977.53*SQRT(H41))-1698.5),INT((H41-0.67)*733.33333+100.7)),IF(INDEX(H$35:H41,1)="Ver",IF(H41&gt;4.41,INT((887.99*SQRT(H41))-1264.5),IF(INT((H41-1.91)*200+100.5)&gt;0,INT((H41-1.91)*200+100.5),0)),""))))</f>
        <v/>
      </c>
      <c r="O41" s="17" t="str">
        <f t="shared" si="15"/>
        <v>0:00,00</v>
      </c>
      <c r="P41" s="18">
        <f t="shared" si="16"/>
        <v>35</v>
      </c>
      <c r="AC41" s="16" t="str">
        <f t="shared" si="11"/>
        <v/>
      </c>
    </row>
    <row r="42" spans="1:29" x14ac:dyDescent="0.25">
      <c r="B42" s="2" t="str">
        <f t="shared" si="12"/>
        <v/>
      </c>
      <c r="C42" s="8"/>
      <c r="D42" s="9" t="str">
        <f t="shared" si="13"/>
        <v>U-Track</v>
      </c>
      <c r="E42" s="14"/>
      <c r="F42" s="15"/>
      <c r="G42" s="14"/>
      <c r="H42" s="14"/>
      <c r="I42" s="2" t="str">
        <f t="shared" si="14"/>
        <v/>
      </c>
      <c r="K42" s="17" t="str">
        <f>IF(E42="","",IF(OR(E42="NM",E42="DNS",E42="DNF",E42="DQ"),0,IF(INDEX(E$5:E42,1)="60m",IF(INT(15365/IF($D$4="ET",E42,E42+0.24)-1058)&gt;0,INT(15365/IF($D$4="ET",E42,E42+0.24)-1058),0),IF(INDEX(E$5:E42,1)="40m",IF(INT(10834/IF($D$4="ET",E42,E42+0.24)-996)&gt;0,INT(10834/IF($D$4="ET",E42,E42+0.24)-996),0),""))))</f>
        <v/>
      </c>
      <c r="L42" s="17" t="str">
        <f>IF(F42="","",IF(OR(F42="NM",F42="DNS",F42="DNF",F42="DQ"),0,IF(INDEX(F$35:F42,1)="1000m",IF(INT(276912/ ((LEFT(O42)*60)+MID(O42,3,2)+(MID(O42,6,2)/IF(VALUE(MID(O42,6,2))&lt;10,IF(VALUE(MID(O42,6,1))=0,100,10),100)))-738.5)&gt;0,INT(276912/ ((LEFT(O42)*60)+MID(O42,3,2)+(MID(O42,6,2)/IF(VALUE(MID(O42,6,2))&lt;10,IF(VALUE(MID(O42,6,1))=0,100,10),100)))-738.5),0),IF(INDEX(F$35:F42,1)="600m",IF(INT(160470.5/ ((LEFT(O42)*60)+MID(O42,3,2)+(MID(O42,6,2)/100))-811.35)&gt;0,INT(160470.5/ ((LEFT(O42)*60)+MID(O42,3,2)+(MID(O42,6,2)/100))-811.35),0),""))))</f>
        <v/>
      </c>
      <c r="M42" s="17" t="str">
        <f>IF(G42="","",IF(OR(G42="NM",G42="DNS",G42="DNF",G42="DQ"),0,IF(INDEX(G$35:G42,1)="Kogel",INT((303.73*SQRT(G42))-337.5),IF(INDEX(G$35:G42,1)="Vortex",IF(INT((126*SQRT(G42))-245.5)&gt;0,INT((126*SQRT(G42))-245.5),0),""))))</f>
        <v/>
      </c>
      <c r="N42" s="17" t="str">
        <f>IF(H42="","",IF(OR(H42="NM",H42="DNS",H42="DNF",H42="DQ"),0,IF(INDEX(H$35:H42,1)="Hoog",IF(H42&gt;1.35,INT((1977.53*SQRT(H42))-1698.5),INT((H42-0.67)*733.33333+100.7)),IF(INDEX(H$35:H42,1)="Ver",IF(H42&gt;4.41,INT((887.99*SQRT(H42))-1264.5),IF(INT((H42-1.91)*200+100.5)&gt;0,INT((H42-1.91)*200+100.5),0)),""))))</f>
        <v/>
      </c>
      <c r="O42" s="17" t="str">
        <f t="shared" si="15"/>
        <v>0:00,00</v>
      </c>
      <c r="P42" s="18">
        <f t="shared" si="16"/>
        <v>35</v>
      </c>
      <c r="AC42" s="16" t="str">
        <f t="shared" si="11"/>
        <v/>
      </c>
    </row>
    <row r="43" spans="1:29" x14ac:dyDescent="0.25">
      <c r="B43" s="2" t="str">
        <f t="shared" si="12"/>
        <v/>
      </c>
      <c r="C43" s="8"/>
      <c r="D43" s="9" t="str">
        <f t="shared" si="13"/>
        <v>U-Track</v>
      </c>
      <c r="E43" s="14"/>
      <c r="F43" s="15"/>
      <c r="G43" s="14"/>
      <c r="H43" s="14"/>
      <c r="I43" s="2" t="str">
        <f t="shared" si="14"/>
        <v/>
      </c>
      <c r="K43" s="17" t="str">
        <f>IF(E43="","",IF(OR(E43="NM",E43="DNS",E43="DNF",E43="DQ"),0,IF(INDEX(E$5:E43,1)="60m",IF(INT(15365/IF($D$4="ET",E43,E43+0.24)-1058)&gt;0,INT(15365/IF($D$4="ET",E43,E43+0.24)-1058),0),IF(INDEX(E$5:E43,1)="40m",IF(INT(10834/IF($D$4="ET",E43,E43+0.24)-996)&gt;0,INT(10834/IF($D$4="ET",E43,E43+0.24)-996),0),""))))</f>
        <v/>
      </c>
      <c r="L43" s="17" t="str">
        <f>IF(F43="","",IF(OR(F43="NM",F43="DNS",F43="DNF",F43="DQ"),0,IF(INDEX(F$35:F43,1)="1000m",IF(INT(276912/ ((LEFT(O43)*60)+MID(O43,3,2)+(MID(O43,6,2)/IF(VALUE(MID(O43,6,2))&lt;10,IF(VALUE(MID(O43,6,1))=0,100,10),100)))-738.5)&gt;0,INT(276912/ ((LEFT(O43)*60)+MID(O43,3,2)+(MID(O43,6,2)/IF(VALUE(MID(O43,6,2))&lt;10,IF(VALUE(MID(O43,6,1))=0,100,10),100)))-738.5),0),IF(INDEX(F$35:F43,1)="600m",IF(INT(160470.5/ ((LEFT(O43)*60)+MID(O43,3,2)+(MID(O43,6,2)/100))-811.35)&gt;0,INT(160470.5/ ((LEFT(O43)*60)+MID(O43,3,2)+(MID(O43,6,2)/100))-811.35),0),""))))</f>
        <v/>
      </c>
      <c r="M43" s="17" t="str">
        <f>IF(G43="","",IF(OR(G43="NM",G43="DNS",G43="DNF",G43="DQ"),0,IF(INDEX(G$35:G43,1)="Kogel",INT((303.73*SQRT(G43))-337.5),IF(INDEX(G$35:G43,1)="Vortex",IF(INT((126*SQRT(G43))-245.5)&gt;0,INT((126*SQRT(G43))-245.5),0),""))))</f>
        <v/>
      </c>
      <c r="N43" s="17" t="str">
        <f>IF(H43="","",IF(OR(H43="NM",H43="DNS",H43="DNF",H43="DQ"),0,IF(INDEX(H$35:H43,1)="Hoog",IF(H43&gt;1.35,INT((1977.53*SQRT(H43))-1698.5),INT((H43-0.67)*733.33333+100.7)),IF(INDEX(H$35:H43,1)="Ver",IF(H43&gt;4.41,INT((887.99*SQRT(H43))-1264.5),IF(INT((H43-1.91)*200+100.5)&gt;0,INT((H43-1.91)*200+100.5),0)),""))))</f>
        <v/>
      </c>
      <c r="O43" s="17" t="str">
        <f t="shared" si="15"/>
        <v>0:00,00</v>
      </c>
      <c r="P43" s="18">
        <f t="shared" si="16"/>
        <v>35</v>
      </c>
      <c r="AC43" s="16" t="str">
        <f t="shared" si="11"/>
        <v/>
      </c>
    </row>
    <row r="44" spans="1:29" x14ac:dyDescent="0.25">
      <c r="B44" s="2" t="str">
        <f t="shared" si="12"/>
        <v/>
      </c>
      <c r="C44" s="8"/>
      <c r="D44" s="9" t="str">
        <f t="shared" si="13"/>
        <v>U-Track</v>
      </c>
      <c r="E44" s="14"/>
      <c r="F44" s="15"/>
      <c r="G44" s="14"/>
      <c r="H44" s="14"/>
      <c r="I44" s="2" t="str">
        <f t="shared" si="14"/>
        <v/>
      </c>
      <c r="K44" s="17" t="str">
        <f>IF(E44="","",IF(OR(E44="NM",E44="DNS",E44="DNF",E44="DQ"),0,IF(INDEX(E$5:E44,1)="60m",IF(INT(15365/IF($D$4="ET",E44,E44+0.24)-1058)&gt;0,INT(15365/IF($D$4="ET",E44,E44+0.24)-1058),0),IF(INDEX(E$5:E44,1)="40m",IF(INT(10834/IF($D$4="ET",E44,E44+0.24)-996)&gt;0,INT(10834/IF($D$4="ET",E44,E44+0.24)-996),0),""))))</f>
        <v/>
      </c>
      <c r="L44" s="17" t="str">
        <f>IF(F44="","",IF(OR(F44="NM",F44="DNS",F44="DNF",F44="DQ"),0,IF(INDEX(F$35:F44,1)="1000m",IF(INT(276912/ ((LEFT(O44)*60)+MID(O44,3,2)+(MID(O44,6,2)/IF(VALUE(MID(O44,6,2))&lt;10,IF(VALUE(MID(O44,6,1))=0,100,10),100)))-738.5)&gt;0,INT(276912/ ((LEFT(O44)*60)+MID(O44,3,2)+(MID(O44,6,2)/IF(VALUE(MID(O44,6,2))&lt;10,IF(VALUE(MID(O44,6,1))=0,100,10),100)))-738.5),0),IF(INDEX(F$35:F44,1)="600m",IF(INT(160470.5/ ((LEFT(O44)*60)+MID(O44,3,2)+(MID(O44,6,2)/100))-811.35)&gt;0,INT(160470.5/ ((LEFT(O44)*60)+MID(O44,3,2)+(MID(O44,6,2)/100))-811.35),0),""))))</f>
        <v/>
      </c>
      <c r="M44" s="17" t="str">
        <f>IF(G44="","",IF(OR(G44="NM",G44="DNS",G44="DNF",G44="DQ"),0,IF(INDEX(G$35:G44,1)="Kogel",INT((303.73*SQRT(G44))-337.5),IF(INDEX(G$35:G44,1)="Vortex",IF(INT((126*SQRT(G44))-245.5)&gt;0,INT((126*SQRT(G44))-245.5),0),""))))</f>
        <v/>
      </c>
      <c r="N44" s="17" t="str">
        <f>IF(H44="","",IF(OR(H44="NM",H44="DNS",H44="DNF",H44="DQ"),0,IF(INDEX(H$35:H44,1)="Hoog",IF(H44&gt;1.35,INT((1977.53*SQRT(H44))-1698.5),INT((H44-0.67)*733.33333+100.7)),IF(INDEX(H$35:H44,1)="Ver",IF(H44&gt;4.41,INT((887.99*SQRT(H44))-1264.5),IF(INT((H44-1.91)*200+100.5)&gt;0,INT((H44-1.91)*200+100.5),0)),""))))</f>
        <v/>
      </c>
      <c r="O44" s="17" t="str">
        <f t="shared" si="15"/>
        <v>0:00,00</v>
      </c>
      <c r="P44" s="18">
        <f t="shared" si="16"/>
        <v>35</v>
      </c>
      <c r="AC44" s="16" t="str">
        <f t="shared" si="11"/>
        <v/>
      </c>
    </row>
    <row r="45" spans="1:29" x14ac:dyDescent="0.25">
      <c r="B45" s="2" t="str">
        <f t="shared" si="12"/>
        <v/>
      </c>
      <c r="C45" s="8"/>
      <c r="D45" s="9" t="str">
        <f t="shared" si="13"/>
        <v>U-Track</v>
      </c>
      <c r="E45" s="14"/>
      <c r="F45" s="15"/>
      <c r="G45" s="14"/>
      <c r="H45" s="14"/>
      <c r="I45" s="2" t="str">
        <f t="shared" si="14"/>
        <v/>
      </c>
      <c r="K45" s="17" t="str">
        <f>IF(E45="","",IF(OR(E45="NM",E45="DNS",E45="DNF",E45="DQ"),0,IF(INDEX(E$5:E45,1)="60m",IF(INT(15365/IF($D$4="ET",E45,E45+0.24)-1058)&gt;0,INT(15365/IF($D$4="ET",E45,E45+0.24)-1058),0),IF(INDEX(E$5:E45,1)="40m",IF(INT(10834/IF($D$4="ET",E45,E45+0.24)-996)&gt;0,INT(10834/IF($D$4="ET",E45,E45+0.24)-996),0),""))))</f>
        <v/>
      </c>
      <c r="L45" s="17" t="str">
        <f>IF(F45="","",IF(OR(F45="NM",F45="DNS",F45="DNF",F45="DQ"),0,IF(INDEX(F$35:F45,1)="1000m",IF(INT(276912/ ((LEFT(O45)*60)+MID(O45,3,2)+(MID(O45,6,2)/IF(VALUE(MID(O45,6,2))&lt;10,IF(VALUE(MID(O45,6,1))=0,100,10),100)))-738.5)&gt;0,INT(276912/ ((LEFT(O45)*60)+MID(O45,3,2)+(MID(O45,6,2)/IF(VALUE(MID(O45,6,2))&lt;10,IF(VALUE(MID(O45,6,1))=0,100,10),100)))-738.5),0),IF(INDEX(F$35:F45,1)="600m",IF(INT(160470.5/ ((LEFT(O45)*60)+MID(O45,3,2)+(MID(O45,6,2)/100))-811.35)&gt;0,INT(160470.5/ ((LEFT(O45)*60)+MID(O45,3,2)+(MID(O45,6,2)/100))-811.35),0),""))))</f>
        <v/>
      </c>
      <c r="M45" s="17" t="str">
        <f>IF(G45="","",IF(OR(G45="NM",G45="DNS",G45="DNF",G45="DQ"),0,IF(INDEX(G$35:G45,1)="Kogel",INT((303.73*SQRT(G45))-337.5),IF(INDEX(G$35:G45,1)="Vortex",IF(INT((126*SQRT(G45))-245.5)&gt;0,INT((126*SQRT(G45))-245.5),0),""))))</f>
        <v/>
      </c>
      <c r="N45" s="17" t="str">
        <f>IF(H45="","",IF(OR(H45="NM",H45="DNS",H45="DNF",H45="DQ"),0,IF(INDEX(H$35:H45,1)="Hoog",IF(H45&gt;1.35,INT((1977.53*SQRT(H45))-1698.5),INT((H45-0.67)*733.33333+100.7)),IF(INDEX(H$35:H45,1)="Ver",IF(H45&gt;4.41,INT((887.99*SQRT(H45))-1264.5),IF(INT((H45-1.91)*200+100.5)&gt;0,INT((H45-1.91)*200+100.5),0)),""))))</f>
        <v/>
      </c>
      <c r="O45" s="17" t="str">
        <f t="shared" si="15"/>
        <v>0:00,00</v>
      </c>
      <c r="P45" s="18">
        <f t="shared" si="16"/>
        <v>35</v>
      </c>
      <c r="AC45" s="16" t="str">
        <f t="shared" si="11"/>
        <v/>
      </c>
    </row>
    <row r="46" spans="1:29" x14ac:dyDescent="0.25">
      <c r="B46" s="2" t="str">
        <f t="shared" si="12"/>
        <v/>
      </c>
      <c r="C46" s="8"/>
      <c r="D46" s="9" t="str">
        <f t="shared" si="13"/>
        <v>U-Track</v>
      </c>
      <c r="E46" s="14"/>
      <c r="F46" s="15"/>
      <c r="G46" s="14"/>
      <c r="H46" s="14"/>
      <c r="I46" s="2" t="str">
        <f t="shared" si="14"/>
        <v/>
      </c>
      <c r="K46" s="17" t="str">
        <f>IF(E46="","",IF(OR(E46="NM",E46="DNS",E46="DNF",E46="DQ"),0,IF(INDEX(E$5:E46,1)="60m",IF(INT(15365/IF($D$4="ET",E46,E46+0.24)-1058)&gt;0,INT(15365/IF($D$4="ET",E46,E46+0.24)-1058),0),IF(INDEX(E$5:E46,1)="40m",IF(INT(10834/IF($D$4="ET",E46,E46+0.24)-996)&gt;0,INT(10834/IF($D$4="ET",E46,E46+0.24)-996),0),""))))</f>
        <v/>
      </c>
      <c r="L46" s="17" t="str">
        <f>IF(F46="","",IF(OR(F46="NM",F46="DNS",F46="DNF",F46="DQ"),0,IF(INDEX(F$35:F46,1)="1000m",IF(INT(276912/ ((LEFT(O46)*60)+MID(O46,3,2)+(MID(O46,6,2)/IF(VALUE(MID(O46,6,2))&lt;10,IF(VALUE(MID(O46,6,1))=0,100,10),100)))-738.5)&gt;0,INT(276912/ ((LEFT(O46)*60)+MID(O46,3,2)+(MID(O46,6,2)/IF(VALUE(MID(O46,6,2))&lt;10,IF(VALUE(MID(O46,6,1))=0,100,10),100)))-738.5),0),IF(INDEX(F$35:F46,1)="600m",IF(INT(160470.5/ ((LEFT(O46)*60)+MID(O46,3,2)+(MID(O46,6,2)/100))-811.35)&gt;0,INT(160470.5/ ((LEFT(O46)*60)+MID(O46,3,2)+(MID(O46,6,2)/100))-811.35),0),""))))</f>
        <v/>
      </c>
      <c r="M46" s="17" t="str">
        <f>IF(G46="","",IF(OR(G46="NM",G46="DNS",G46="DNF",G46="DQ"),0,IF(INDEX(G$35:G46,1)="Kogel",INT((303.73*SQRT(G46))-337.5),IF(INDEX(G$35:G46,1)="Vortex",IF(INT((126*SQRT(G46))-245.5)&gt;0,INT((126*SQRT(G46))-245.5),0),""))))</f>
        <v/>
      </c>
      <c r="N46" s="17" t="str">
        <f>IF(H46="","",IF(OR(H46="NM",H46="DNS",H46="DNF",H46="DQ"),0,IF(INDEX(H$35:H46,1)="Hoog",IF(H46&gt;1.35,INT((1977.53*SQRT(H46))-1698.5),INT((H46-0.67)*733.33333+100.7)),IF(INDEX(H$35:H46,1)="Ver",IF(H46&gt;4.41,INT((887.99*SQRT(H46))-1264.5),IF(INT((H46-1.91)*200+100.5)&gt;0,INT((H46-1.91)*200+100.5),0)),""))))</f>
        <v/>
      </c>
      <c r="O46" s="17" t="str">
        <f t="shared" si="15"/>
        <v>0:00,00</v>
      </c>
      <c r="P46" s="18">
        <f t="shared" si="16"/>
        <v>35</v>
      </c>
      <c r="AC46" s="16" t="str">
        <f t="shared" si="11"/>
        <v/>
      </c>
    </row>
    <row r="47" spans="1:29" x14ac:dyDescent="0.25">
      <c r="B47" s="2" t="str">
        <f t="shared" si="12"/>
        <v/>
      </c>
      <c r="C47" s="8"/>
      <c r="D47" s="9" t="str">
        <f t="shared" si="13"/>
        <v>U-Track</v>
      </c>
      <c r="E47" s="14"/>
      <c r="F47" s="15"/>
      <c r="G47" s="14"/>
      <c r="H47" s="14"/>
      <c r="I47" s="2" t="str">
        <f t="shared" si="14"/>
        <v/>
      </c>
      <c r="K47" s="17" t="str">
        <f>IF(E47="","",IF(OR(E47="NM",E47="DNS",E47="DNF",E47="DQ"),0,IF(INDEX(E$5:E47,1)="60m",IF(INT(15365/IF($D$4="ET",E47,E47+0.24)-1058)&gt;0,INT(15365/IF($D$4="ET",E47,E47+0.24)-1058),0),IF(INDEX(E$5:E47,1)="40m",IF(INT(10834/IF($D$4="ET",E47,E47+0.24)-996)&gt;0,INT(10834/IF($D$4="ET",E47,E47+0.24)-996),0),""))))</f>
        <v/>
      </c>
      <c r="L47" s="17" t="str">
        <f>IF(F47="","",IF(OR(F47="NM",F47="DNS",F47="DNF",F47="DQ"),0,IF(INDEX(F$35:F47,1)="1000m",IF(INT(276912/ ((LEFT(O47)*60)+MID(O47,3,2)+(MID(O47,6,2)/IF(VALUE(MID(O47,6,2))&lt;10,IF(VALUE(MID(O47,6,1))=0,100,10),100)))-738.5)&gt;0,INT(276912/ ((LEFT(O47)*60)+MID(O47,3,2)+(MID(O47,6,2)/IF(VALUE(MID(O47,6,2))&lt;10,IF(VALUE(MID(O47,6,1))=0,100,10),100)))-738.5),0),IF(INDEX(F$35:F47,1)="600m",IF(INT(160470.5/ ((LEFT(O47)*60)+MID(O47,3,2)+(MID(O47,6,2)/100))-811.35)&gt;0,INT(160470.5/ ((LEFT(O47)*60)+MID(O47,3,2)+(MID(O47,6,2)/100))-811.35),0),""))))</f>
        <v/>
      </c>
      <c r="M47" s="17" t="str">
        <f>IF(G47="","",IF(OR(G47="NM",G47="DNS",G47="DNF",G47="DQ"),0,IF(INDEX(G$35:G47,1)="Kogel",INT((303.73*SQRT(G47))-337.5),IF(INDEX(G$35:G47,1)="Vortex",IF(INT((126*SQRT(G47))-245.5)&gt;0,INT((126*SQRT(G47))-245.5),0),""))))</f>
        <v/>
      </c>
      <c r="N47" s="17" t="str">
        <f>IF(H47="","",IF(OR(H47="NM",H47="DNS",H47="DNF",H47="DQ"),0,IF(INDEX(H$35:H47,1)="Hoog",IF(H47&gt;1.35,INT((1977.53*SQRT(H47))-1698.5),INT((H47-0.67)*733.33333+100.7)),IF(INDEX(H$35:H47,1)="Ver",IF(H47&gt;4.41,INT((887.99*SQRT(H47))-1264.5),IF(INT((H47-1.91)*200+100.5)&gt;0,INT((H47-1.91)*200+100.5),0)),""))))</f>
        <v/>
      </c>
      <c r="O47" s="17" t="str">
        <f t="shared" si="15"/>
        <v>0:00,00</v>
      </c>
      <c r="P47" s="18">
        <f t="shared" si="16"/>
        <v>35</v>
      </c>
      <c r="AC47" s="16" t="str">
        <f t="shared" si="11"/>
        <v/>
      </c>
    </row>
    <row r="48" spans="1:29" x14ac:dyDescent="0.25">
      <c r="B48" s="2" t="str">
        <f t="shared" si="12"/>
        <v/>
      </c>
      <c r="C48" s="8"/>
      <c r="D48" s="9" t="str">
        <f t="shared" si="13"/>
        <v>U-Track</v>
      </c>
      <c r="E48" s="14"/>
      <c r="F48" s="15"/>
      <c r="G48" s="14"/>
      <c r="H48" s="14"/>
      <c r="I48" s="2" t="str">
        <f t="shared" si="14"/>
        <v/>
      </c>
      <c r="K48" s="17" t="str">
        <f>IF(E48="","",IF(OR(E48="NM",E48="DNS",E48="DNF",E48="DQ"),0,IF(INDEX(E$5:E48,1)="60m",IF(INT(15365/IF($D$4="ET",E48,E48+0.24)-1058)&gt;0,INT(15365/IF($D$4="ET",E48,E48+0.24)-1058),0),IF(INDEX(E$5:E48,1)="40m",IF(INT(10834/IF($D$4="ET",E48,E48+0.24)-996)&gt;0,INT(10834/IF($D$4="ET",E48,E48+0.24)-996),0),""))))</f>
        <v/>
      </c>
      <c r="L48" s="17" t="str">
        <f>IF(F48="","",IF(OR(F48="NM",F48="DNS",F48="DNF",F48="DQ"),0,IF(INDEX(F$35:F48,1)="1000m",IF(INT(276912/ ((LEFT(O48)*60)+MID(O48,3,2)+(MID(O48,6,2)/IF(VALUE(MID(O48,6,2))&lt;10,IF(VALUE(MID(O48,6,1))=0,100,10),100)))-738.5)&gt;0,INT(276912/ ((LEFT(O48)*60)+MID(O48,3,2)+(MID(O48,6,2)/IF(VALUE(MID(O48,6,2))&lt;10,IF(VALUE(MID(O48,6,1))=0,100,10),100)))-738.5),0),IF(INDEX(F$35:F48,1)="600m",IF(INT(160470.5/ ((LEFT(O48)*60)+MID(O48,3,2)+(MID(O48,6,2)/100))-811.35)&gt;0,INT(160470.5/ ((LEFT(O48)*60)+MID(O48,3,2)+(MID(O48,6,2)/100))-811.35),0),""))))</f>
        <v/>
      </c>
      <c r="M48" s="17" t="str">
        <f>IF(G48="","",IF(OR(G48="NM",G48="DNS",G48="DNF",G48="DQ"),0,IF(INDEX(G$35:G48,1)="Kogel",INT((303.73*SQRT(G48))-337.5),IF(INDEX(G$35:G48,1)="Vortex",IF(INT((126*SQRT(G48))-245.5)&gt;0,INT((126*SQRT(G48))-245.5),0),""))))</f>
        <v/>
      </c>
      <c r="N48" s="17" t="str">
        <f>IF(H48="","",IF(OR(H48="NM",H48="DNS",H48="DNF",H48="DQ"),0,IF(INDEX(H$35:H48,1)="Hoog",IF(H48&gt;1.35,INT((1977.53*SQRT(H48))-1698.5),INT((H48-0.67)*733.33333+100.7)),IF(INDEX(H$35:H48,1)="Ver",IF(H48&gt;4.41,INT((887.99*SQRT(H48))-1264.5),IF(INT((H48-1.91)*200+100.5)&gt;0,INT((H48-1.91)*200+100.5),0)),""))))</f>
        <v/>
      </c>
      <c r="O48" s="17" t="str">
        <f t="shared" si="15"/>
        <v>0:00,00</v>
      </c>
      <c r="P48" s="18">
        <f t="shared" si="16"/>
        <v>35</v>
      </c>
      <c r="AC48" s="16" t="str">
        <f t="shared" si="11"/>
        <v/>
      </c>
    </row>
    <row r="49" spans="1:29" x14ac:dyDescent="0.25">
      <c r="B49" s="2" t="str">
        <f t="shared" si="12"/>
        <v/>
      </c>
      <c r="C49" s="8"/>
      <c r="D49" s="9" t="str">
        <f t="shared" si="13"/>
        <v>U-Track</v>
      </c>
      <c r="E49" s="14"/>
      <c r="F49" s="15"/>
      <c r="G49" s="14"/>
      <c r="H49" s="14"/>
      <c r="I49" s="2" t="str">
        <f t="shared" si="14"/>
        <v/>
      </c>
      <c r="K49" s="17" t="str">
        <f>IF(E49="","",IF(OR(E49="NM",E49="DNS",E49="DNF",E49="DQ"),0,IF(INDEX(E$5:E49,1)="60m",IF(INT(15365/IF($D$4="ET",E49,E49+0.24)-1058)&gt;0,INT(15365/IF($D$4="ET",E49,E49+0.24)-1058),0),IF(INDEX(E$5:E49,1)="40m",IF(INT(10834/IF($D$4="ET",E49,E49+0.24)-996)&gt;0,INT(10834/IF($D$4="ET",E49,E49+0.24)-996),0),""))))</f>
        <v/>
      </c>
      <c r="L49" s="17" t="str">
        <f>IF(F49="","",IF(OR(F49="NM",F49="DNS",F49="DNF",F49="DQ"),0,IF(INDEX(F$35:F49,1)="1000m",IF(INT(276912/ ((LEFT(O49)*60)+MID(O49,3,2)+(MID(O49,6,2)/IF(VALUE(MID(O49,6,2))&lt;10,IF(VALUE(MID(O49,6,1))=0,100,10),100)))-738.5)&gt;0,INT(276912/ ((LEFT(O49)*60)+MID(O49,3,2)+(MID(O49,6,2)/IF(VALUE(MID(O49,6,2))&lt;10,IF(VALUE(MID(O49,6,1))=0,100,10),100)))-738.5),0),IF(INDEX(F$35:F49,1)="600m",IF(INT(160470.5/ ((LEFT(O49)*60)+MID(O49,3,2)+(MID(O49,6,2)/100))-811.35)&gt;0,INT(160470.5/ ((LEFT(O49)*60)+MID(O49,3,2)+(MID(O49,6,2)/100))-811.35),0),""))))</f>
        <v/>
      </c>
      <c r="M49" s="17" t="str">
        <f>IF(G49="","",IF(OR(G49="NM",G49="DNS",G49="DNF",G49="DQ"),0,IF(INDEX(G$35:G49,1)="Kogel",INT((303.73*SQRT(G49))-337.5),IF(INDEX(G$35:G49,1)="Vortex",IF(INT((126*SQRT(G49))-245.5)&gt;0,INT((126*SQRT(G49))-245.5),0),""))))</f>
        <v/>
      </c>
      <c r="N49" s="17" t="str">
        <f>IF(H49="","",IF(OR(H49="NM",H49="DNS",H49="DNF",H49="DQ"),0,IF(INDEX(H$35:H49,1)="Hoog",IF(H49&gt;1.35,INT((1977.53*SQRT(H49))-1698.5),INT((H49-0.67)*733.33333+100.7)),IF(INDEX(H$35:H49,1)="Ver",IF(H49&gt;4.41,INT((887.99*SQRT(H49))-1264.5),IF(INT((H49-1.91)*200+100.5)&gt;0,INT((H49-1.91)*200+100.5),0)),""))))</f>
        <v/>
      </c>
      <c r="O49" s="17" t="str">
        <f t="shared" si="15"/>
        <v>0:00,00</v>
      </c>
      <c r="P49" s="18">
        <f t="shared" si="16"/>
        <v>35</v>
      </c>
      <c r="AC49" s="16" t="str">
        <f t="shared" si="11"/>
        <v/>
      </c>
    </row>
    <row r="50" spans="1:29" x14ac:dyDescent="0.25">
      <c r="B50" s="2" t="str">
        <f t="shared" si="12"/>
        <v/>
      </c>
      <c r="C50" s="8"/>
      <c r="D50" s="9" t="str">
        <f t="shared" si="13"/>
        <v>U-Track</v>
      </c>
      <c r="E50" s="14"/>
      <c r="F50" s="15"/>
      <c r="G50" s="14"/>
      <c r="H50" s="14"/>
      <c r="I50" s="2" t="str">
        <f t="shared" si="14"/>
        <v/>
      </c>
      <c r="K50" s="17" t="str">
        <f>IF(E50="","",IF(OR(E50="NM",E50="DNS",E50="DNF",E50="DQ"),0,IF(INDEX(E$5:E50,1)="60m",IF(INT(15365/IF($D$4="ET",E50,E50+0.24)-1058)&gt;0,INT(15365/IF($D$4="ET",E50,E50+0.24)-1058),0),IF(INDEX(E$5:E50,1)="40m",IF(INT(10834/IF($D$4="ET",E50,E50+0.24)-996)&gt;0,INT(10834/IF($D$4="ET",E50,E50+0.24)-996),0),""))))</f>
        <v/>
      </c>
      <c r="L50" s="17" t="str">
        <f>IF(F50="","",IF(OR(F50="NM",F50="DNS",F50="DNF",F50="DQ"),0,IF(INDEX(F$35:F50,1)="1000m",IF(INT(276912/ ((LEFT(O50)*60)+MID(O50,3,2)+(MID(O50,6,2)/IF(VALUE(MID(O50,6,2))&lt;10,IF(VALUE(MID(O50,6,1))=0,100,10),100)))-738.5)&gt;0,INT(276912/ ((LEFT(O50)*60)+MID(O50,3,2)+(MID(O50,6,2)/IF(VALUE(MID(O50,6,2))&lt;10,IF(VALUE(MID(O50,6,1))=0,100,10),100)))-738.5),0),IF(INDEX(F$35:F50,1)="600m",IF(INT(160470.5/ ((LEFT(O50)*60)+MID(O50,3,2)+(MID(O50,6,2)/100))-811.35)&gt;0,INT(160470.5/ ((LEFT(O50)*60)+MID(O50,3,2)+(MID(O50,6,2)/100))-811.35),0),""))))</f>
        <v/>
      </c>
      <c r="M50" s="17" t="str">
        <f>IF(G50="","",IF(OR(G50="NM",G50="DNS",G50="DNF",G50="DQ"),0,IF(INDEX(G$35:G50,1)="Kogel",INT((303.73*SQRT(G50))-337.5),IF(INDEX(G$35:G50,1)="Vortex",IF(INT((126*SQRT(G50))-245.5)&gt;0,INT((126*SQRT(G50))-245.5),0),""))))</f>
        <v/>
      </c>
      <c r="N50" s="17" t="str">
        <f>IF(H50="","",IF(OR(H50="NM",H50="DNS",H50="DNF",H50="DQ"),0,IF(INDEX(H$35:H50,1)="Hoog",IF(H50&gt;1.35,INT((1977.53*SQRT(H50))-1698.5),INT((H50-0.67)*733.33333+100.7)),IF(INDEX(H$35:H50,1)="Ver",IF(H50&gt;4.41,INT((887.99*SQRT(H50))-1264.5),IF(INT((H50-1.91)*200+100.5)&gt;0,INT((H50-1.91)*200+100.5),0)),""))))</f>
        <v/>
      </c>
      <c r="O50" s="17" t="str">
        <f t="shared" si="15"/>
        <v>0:00,00</v>
      </c>
      <c r="P50" s="18">
        <f t="shared" si="16"/>
        <v>35</v>
      </c>
      <c r="AC50" s="16" t="str">
        <f t="shared" si="11"/>
        <v/>
      </c>
    </row>
    <row r="51" spans="1:29" x14ac:dyDescent="0.25">
      <c r="B51" s="2" t="str">
        <f t="shared" si="12"/>
        <v/>
      </c>
      <c r="C51" s="8"/>
      <c r="D51" s="9" t="str">
        <f t="shared" si="13"/>
        <v>U-Track</v>
      </c>
      <c r="E51" s="14"/>
      <c r="F51" s="15"/>
      <c r="G51" s="14"/>
      <c r="H51" s="14"/>
      <c r="I51" s="2" t="str">
        <f t="shared" si="14"/>
        <v/>
      </c>
      <c r="K51" s="17" t="str">
        <f>IF(E51="","",IF(OR(E51="NM",E51="DNS",E51="DNF",E51="DQ"),0,IF(INDEX(E$5:E51,1)="60m",IF(INT(15365/IF($D$4="ET",E51,E51+0.24)-1058)&gt;0,INT(15365/IF($D$4="ET",E51,E51+0.24)-1058),0),IF(INDEX(E$5:E51,1)="40m",IF(INT(10834/IF($D$4="ET",E51,E51+0.24)-996)&gt;0,INT(10834/IF($D$4="ET",E51,E51+0.24)-996),0),""))))</f>
        <v/>
      </c>
      <c r="L51" s="17" t="str">
        <f>IF(F51="","",IF(OR(F51="NM",F51="DNS",F51="DNF",F51="DQ"),0,IF(INDEX(F$35:F51,1)="1000m",IF(INT(276912/ ((LEFT(O51)*60)+MID(O51,3,2)+(MID(O51,6,2)/IF(VALUE(MID(O51,6,2))&lt;10,IF(VALUE(MID(O51,6,1))=0,100,10),100)))-738.5)&gt;0,INT(276912/ ((LEFT(O51)*60)+MID(O51,3,2)+(MID(O51,6,2)/IF(VALUE(MID(O51,6,2))&lt;10,IF(VALUE(MID(O51,6,1))=0,100,10),100)))-738.5),0),IF(INDEX(F$35:F51,1)="600m",IF(INT(160470.5/ ((LEFT(O51)*60)+MID(O51,3,2)+(MID(O51,6,2)/100))-811.35)&gt;0,INT(160470.5/ ((LEFT(O51)*60)+MID(O51,3,2)+(MID(O51,6,2)/100))-811.35),0),""))))</f>
        <v/>
      </c>
      <c r="M51" s="17" t="str">
        <f>IF(G51="","",IF(OR(G51="NM",G51="DNS",G51="DNF",G51="DQ"),0,IF(INDEX(G$35:G51,1)="Kogel",INT((303.73*SQRT(G51))-337.5),IF(INDEX(G$35:G51,1)="Vortex",IF(INT((126*SQRT(G51))-245.5)&gt;0,INT((126*SQRT(G51))-245.5),0),""))))</f>
        <v/>
      </c>
      <c r="N51" s="17" t="str">
        <f>IF(H51="","",IF(OR(H51="NM",H51="DNS",H51="DNF",H51="DQ"),0,IF(INDEX(H$35:H51,1)="Hoog",IF(H51&gt;1.35,INT((1977.53*SQRT(H51))-1698.5),INT((H51-0.67)*733.33333+100.7)),IF(INDEX(H$35:H51,1)="Ver",IF(H51&gt;4.41,INT((887.99*SQRT(H51))-1264.5),IF(INT((H51-1.91)*200+100.5)&gt;0,INT((H51-1.91)*200+100.5),0)),""))))</f>
        <v/>
      </c>
      <c r="O51" s="17" t="str">
        <f t="shared" si="15"/>
        <v>0:00,00</v>
      </c>
      <c r="P51" s="18">
        <f t="shared" si="16"/>
        <v>35</v>
      </c>
      <c r="AC51" s="16" t="str">
        <f t="shared" si="11"/>
        <v/>
      </c>
    </row>
    <row r="52" spans="1:29" x14ac:dyDescent="0.25">
      <c r="B52" s="2" t="str">
        <f t="shared" si="12"/>
        <v/>
      </c>
      <c r="C52" s="8"/>
      <c r="D52" s="9" t="str">
        <f t="shared" si="13"/>
        <v>U-Track</v>
      </c>
      <c r="E52" s="14"/>
      <c r="F52" s="15"/>
      <c r="G52" s="14"/>
      <c r="H52" s="14"/>
      <c r="I52" s="2" t="str">
        <f t="shared" si="14"/>
        <v/>
      </c>
      <c r="K52" s="17" t="str">
        <f>IF(E52="","",IF(OR(E52="NM",E52="DNS",E52="DNF",E52="DQ"),0,IF(INDEX(E$5:E52,1)="60m",IF(INT(15365/IF($D$4="ET",E52,E52+0.24)-1058)&gt;0,INT(15365/IF($D$4="ET",E52,E52+0.24)-1058),0),IF(INDEX(E$5:E52,1)="40m",IF(INT(10834/IF($D$4="ET",E52,E52+0.24)-996)&gt;0,INT(10834/IF($D$4="ET",E52,E52+0.24)-996),0),""))))</f>
        <v/>
      </c>
      <c r="L52" s="17" t="str">
        <f>IF(F52="","",IF(OR(F52="NM",F52="DNS",F52="DNF",F52="DQ"),0,IF(INDEX(F$35:F52,1)="1000m",IF(INT(276912/ ((LEFT(O52)*60)+MID(O52,3,2)+(MID(O52,6,2)/IF(VALUE(MID(O52,6,2))&lt;10,IF(VALUE(MID(O52,6,1))=0,100,10),100)))-738.5)&gt;0,INT(276912/ ((LEFT(O52)*60)+MID(O52,3,2)+(MID(O52,6,2)/IF(VALUE(MID(O52,6,2))&lt;10,IF(VALUE(MID(O52,6,1))=0,100,10),100)))-738.5),0),IF(INDEX(F$35:F52,1)="600m",IF(INT(160470.5/ ((LEFT(O52)*60)+MID(O52,3,2)+(MID(O52,6,2)/100))-811.35)&gt;0,INT(160470.5/ ((LEFT(O52)*60)+MID(O52,3,2)+(MID(O52,6,2)/100))-811.35),0),""))))</f>
        <v/>
      </c>
      <c r="M52" s="17" t="str">
        <f>IF(G52="","",IF(OR(G52="NM",G52="DNS",G52="DNF",G52="DQ"),0,IF(INDEX(G$35:G52,1)="Kogel",INT((303.73*SQRT(G52))-337.5),IF(INDEX(G$35:G52,1)="Vortex",IF(INT((126*SQRT(G52))-245.5)&gt;0,INT((126*SQRT(G52))-245.5),0),""))))</f>
        <v/>
      </c>
      <c r="N52" s="17" t="str">
        <f>IF(H52="","",IF(OR(H52="NM",H52="DNS",H52="DNF",H52="DQ"),0,IF(INDEX(H$35:H52,1)="Hoog",IF(H52&gt;1.35,INT((1977.53*SQRT(H52))-1698.5),INT((H52-0.67)*733.33333+100.7)),IF(INDEX(H$35:H52,1)="Ver",IF(H52&gt;4.41,INT((887.99*SQRT(H52))-1264.5),IF(INT((H52-1.91)*200+100.5)&gt;0,INT((H52-1.91)*200+100.5),0)),""))))</f>
        <v/>
      </c>
      <c r="O52" s="17" t="str">
        <f t="shared" si="15"/>
        <v>0:00,00</v>
      </c>
      <c r="P52" s="18">
        <f t="shared" si="16"/>
        <v>35</v>
      </c>
      <c r="AC52" s="16" t="str">
        <f t="shared" si="11"/>
        <v/>
      </c>
    </row>
    <row r="53" spans="1:29" x14ac:dyDescent="0.25">
      <c r="B53" s="2" t="str">
        <f t="shared" si="12"/>
        <v/>
      </c>
      <c r="C53" s="8"/>
      <c r="D53" s="9" t="str">
        <f t="shared" si="13"/>
        <v>U-Track</v>
      </c>
      <c r="E53" s="14"/>
      <c r="F53" s="15"/>
      <c r="G53" s="14"/>
      <c r="H53" s="14"/>
      <c r="I53" s="2" t="str">
        <f t="shared" si="14"/>
        <v/>
      </c>
      <c r="K53" s="17" t="str">
        <f>IF(E53="","",IF(OR(E53="NM",E53="DNS",E53="DNF",E53="DQ"),0,IF(INDEX(E$5:E53,1)="60m",IF(INT(15365/IF($D$4="ET",E53,E53+0.24)-1058)&gt;0,INT(15365/IF($D$4="ET",E53,E53+0.24)-1058),0),IF(INDEX(E$5:E53,1)="40m",IF(INT(10834/IF($D$4="ET",E53,E53+0.24)-996)&gt;0,INT(10834/IF($D$4="ET",E53,E53+0.24)-996),0),""))))</f>
        <v/>
      </c>
      <c r="L53" s="17" t="str">
        <f>IF(F53="","",IF(OR(F53="NM",F53="DNS",F53="DNF",F53="DQ"),0,IF(INDEX(F$35:F53,1)="1000m",IF(INT(276912/ ((LEFT(O53)*60)+MID(O53,3,2)+(MID(O53,6,2)/IF(VALUE(MID(O53,6,2))&lt;10,IF(VALUE(MID(O53,6,1))=0,100,10),100)))-738.5)&gt;0,INT(276912/ ((LEFT(O53)*60)+MID(O53,3,2)+(MID(O53,6,2)/IF(VALUE(MID(O53,6,2))&lt;10,IF(VALUE(MID(O53,6,1))=0,100,10),100)))-738.5),0),IF(INDEX(F$35:F53,1)="600m",IF(INT(160470.5/ ((LEFT(O53)*60)+MID(O53,3,2)+(MID(O53,6,2)/100))-811.35)&gt;0,INT(160470.5/ ((LEFT(O53)*60)+MID(O53,3,2)+(MID(O53,6,2)/100))-811.35),0),""))))</f>
        <v/>
      </c>
      <c r="M53" s="17" t="str">
        <f>IF(G53="","",IF(OR(G53="NM",G53="DNS",G53="DNF",G53="DQ"),0,IF(INDEX(G$35:G53,1)="Kogel",INT((303.73*SQRT(G53))-337.5),IF(INDEX(G$35:G53,1)="Vortex",IF(INT((126*SQRT(G53))-245.5)&gt;0,INT((126*SQRT(G53))-245.5),0),""))))</f>
        <v/>
      </c>
      <c r="N53" s="17" t="str">
        <f>IF(H53="","",IF(OR(H53="NM",H53="DNS",H53="DNF",H53="DQ"),0,IF(INDEX(H$35:H53,1)="Hoog",IF(H53&gt;1.35,INT((1977.53*SQRT(H53))-1698.5),INT((H53-0.67)*733.33333+100.7)),IF(INDEX(H$35:H53,1)="Ver",IF(H53&gt;4.41,INT((887.99*SQRT(H53))-1264.5),IF(INT((H53-1.91)*200+100.5)&gt;0,INT((H53-1.91)*200+100.5),0)),""))))</f>
        <v/>
      </c>
      <c r="O53" s="17" t="str">
        <f t="shared" si="15"/>
        <v>0:00,00</v>
      </c>
      <c r="P53" s="18">
        <f t="shared" si="16"/>
        <v>35</v>
      </c>
      <c r="AC53" s="16" t="str">
        <f t="shared" si="11"/>
        <v/>
      </c>
    </row>
    <row r="54" spans="1:29" x14ac:dyDescent="0.25">
      <c r="B54" s="2" t="str">
        <f t="shared" si="12"/>
        <v/>
      </c>
      <c r="C54" s="8"/>
      <c r="D54" s="9" t="str">
        <f t="shared" si="13"/>
        <v>U-Track</v>
      </c>
      <c r="E54" s="14"/>
      <c r="F54" s="15"/>
      <c r="G54" s="14"/>
      <c r="H54" s="14"/>
      <c r="I54" s="2" t="str">
        <f t="shared" si="14"/>
        <v/>
      </c>
      <c r="K54" s="17" t="str">
        <f>IF(E54="","",IF(OR(E54="NM",E54="DNS",E54="DNF",E54="DQ"),0,IF(INDEX(E$5:E54,1)="60m",IF(INT(15365/IF($D$4="ET",E54,E54+0.24)-1058)&gt;0,INT(15365/IF($D$4="ET",E54,E54+0.24)-1058),0),IF(INDEX(E$5:E54,1)="40m",IF(INT(10834/IF($D$4="ET",E54,E54+0.24)-996)&gt;0,INT(10834/IF($D$4="ET",E54,E54+0.24)-996),0),""))))</f>
        <v/>
      </c>
      <c r="L54" s="17" t="str">
        <f>IF(F54="","",IF(OR(F54="NM",F54="DNS",F54="DNF",F54="DQ"),0,IF(INDEX(F$35:F54,1)="1000m",IF(INT(276912/ ((LEFT(O54)*60)+MID(O54,3,2)+(MID(O54,6,2)/IF(VALUE(MID(O54,6,2))&lt;10,IF(VALUE(MID(O54,6,1))=0,100,10),100)))-738.5)&gt;0,INT(276912/ ((LEFT(O54)*60)+MID(O54,3,2)+(MID(O54,6,2)/IF(VALUE(MID(O54,6,2))&lt;10,IF(VALUE(MID(O54,6,1))=0,100,10),100)))-738.5),0),IF(INDEX(F$35:F54,1)="600m",IF(INT(160470.5/ ((LEFT(O54)*60)+MID(O54,3,2)+(MID(O54,6,2)/100))-811.35)&gt;0,INT(160470.5/ ((LEFT(O54)*60)+MID(O54,3,2)+(MID(O54,6,2)/100))-811.35),0),""))))</f>
        <v/>
      </c>
      <c r="M54" s="17" t="str">
        <f>IF(G54="","",IF(OR(G54="NM",G54="DNS",G54="DNF",G54="DQ"),0,IF(INDEX(G$35:G54,1)="Kogel",INT((303.73*SQRT(G54))-337.5),IF(INDEX(G$35:G54,1)="Vortex",IF(INT((126*SQRT(G54))-245.5)&gt;0,INT((126*SQRT(G54))-245.5),0),""))))</f>
        <v/>
      </c>
      <c r="N54" s="17" t="str">
        <f>IF(H54="","",IF(OR(H54="NM",H54="DNS",H54="DNF",H54="DQ"),0,IF(INDEX(H$35:H54,1)="Hoog",IF(H54&gt;1.35,INT((1977.53*SQRT(H54))-1698.5),INT((H54-0.67)*733.33333+100.7)),IF(INDEX(H$35:H54,1)="Ver",IF(H54&gt;4.41,INT((887.99*SQRT(H54))-1264.5),IF(INT((H54-1.91)*200+100.5)&gt;0,INT((H54-1.91)*200+100.5),0)),""))))</f>
        <v/>
      </c>
      <c r="O54" s="17" t="str">
        <f t="shared" si="15"/>
        <v>0:00,00</v>
      </c>
      <c r="P54" s="18">
        <f t="shared" si="16"/>
        <v>35</v>
      </c>
      <c r="AC54" s="16" t="str">
        <f t="shared" si="11"/>
        <v/>
      </c>
    </row>
    <row r="55" spans="1:29" x14ac:dyDescent="0.25">
      <c r="B55" s="2" t="str">
        <f t="shared" si="12"/>
        <v/>
      </c>
      <c r="C55" s="8"/>
      <c r="D55" s="9" t="str">
        <f t="shared" si="13"/>
        <v>U-Track</v>
      </c>
      <c r="E55" s="14"/>
      <c r="F55" s="15"/>
      <c r="G55" s="14"/>
      <c r="H55" s="14"/>
      <c r="I55" s="2" t="str">
        <f t="shared" si="14"/>
        <v/>
      </c>
      <c r="K55" s="17" t="str">
        <f>IF(E55="","",IF(OR(E55="NM",E55="DNS",E55="DNF",E55="DQ"),0,IF(INDEX(E$5:E55,1)="60m",IF(INT(15365/IF($D$4="ET",E55,E55+0.24)-1058)&gt;0,INT(15365/IF($D$4="ET",E55,E55+0.24)-1058),0),IF(INDEX(E$5:E55,1)="40m",IF(INT(10834/IF($D$4="ET",E55,E55+0.24)-996)&gt;0,INT(10834/IF($D$4="ET",E55,E55+0.24)-996),0),""))))</f>
        <v/>
      </c>
      <c r="L55" s="17" t="str">
        <f>IF(F55="","",IF(OR(F55="NM",F55="DNS",F55="DNF",F55="DQ"),0,IF(INDEX(F$35:F55,1)="1000m",IF(INT(276912/ ((LEFT(O55)*60)+MID(O55,3,2)+(MID(O55,6,2)/IF(VALUE(MID(O55,6,2))&lt;10,IF(VALUE(MID(O55,6,1))=0,100,10),100)))-738.5)&gt;0,INT(276912/ ((LEFT(O55)*60)+MID(O55,3,2)+(MID(O55,6,2)/IF(VALUE(MID(O55,6,2))&lt;10,IF(VALUE(MID(O55,6,1))=0,100,10),100)))-738.5),0),IF(INDEX(F$35:F55,1)="600m",IF(INT(160470.5/ ((LEFT(O55)*60)+MID(O55,3,2)+(MID(O55,6,2)/100))-811.35)&gt;0,INT(160470.5/ ((LEFT(O55)*60)+MID(O55,3,2)+(MID(O55,6,2)/100))-811.35),0),""))))</f>
        <v/>
      </c>
      <c r="M55" s="17" t="str">
        <f>IF(G55="","",IF(OR(G55="NM",G55="DNS",G55="DNF",G55="DQ"),0,IF(INDEX(G$35:G55,1)="Kogel",INT((303.73*SQRT(G55))-337.5),IF(INDEX(G$35:G55,1)="Vortex",IF(INT((126*SQRT(G55))-245.5)&gt;0,INT((126*SQRT(G55))-245.5),0),""))))</f>
        <v/>
      </c>
      <c r="N55" s="17" t="str">
        <f>IF(H55="","",IF(OR(H55="NM",H55="DNS",H55="DNF",H55="DQ"),0,IF(INDEX(H$35:H55,1)="Hoog",IF(H55&gt;1.35,INT((1977.53*SQRT(H55))-1698.5),INT((H55-0.67)*733.33333+100.7)),IF(INDEX(H$35:H55,1)="Ver",IF(H55&gt;4.41,INT((887.99*SQRT(H55))-1264.5),IF(INT((H55-1.91)*200+100.5)&gt;0,INT((H55-1.91)*200+100.5),0)),""))))</f>
        <v/>
      </c>
      <c r="O55" s="17" t="str">
        <f t="shared" si="15"/>
        <v>0:00,00</v>
      </c>
      <c r="P55" s="18">
        <f t="shared" si="16"/>
        <v>35</v>
      </c>
      <c r="AC55" s="16" t="str">
        <f t="shared" si="11"/>
        <v/>
      </c>
    </row>
    <row r="56" spans="1:29" x14ac:dyDescent="0.25">
      <c r="A56" s="2" t="s">
        <v>34</v>
      </c>
      <c r="B56" s="9" t="s">
        <v>39</v>
      </c>
      <c r="E56" s="2" t="s">
        <v>73</v>
      </c>
      <c r="P56" s="18">
        <f t="shared" si="16"/>
        <v>35</v>
      </c>
    </row>
    <row r="57" spans="1:29" x14ac:dyDescent="0.25">
      <c r="A57" s="2" t="s">
        <v>63</v>
      </c>
      <c r="B57" s="2" t="s">
        <v>13</v>
      </c>
      <c r="C57" s="2" t="s">
        <v>33</v>
      </c>
      <c r="D57" s="2" t="s">
        <v>24</v>
      </c>
      <c r="E57" s="2" t="s">
        <v>34</v>
      </c>
      <c r="F57" s="2" t="s">
        <v>35</v>
      </c>
      <c r="G57" s="20" t="s">
        <v>36</v>
      </c>
      <c r="H57" s="2" t="s">
        <v>37</v>
      </c>
      <c r="O57" s="17" t="str">
        <f>IF(B57="#",IF(RIGHT(B56,7)="4 x 60m","4x60m",IF(RIGHT(B56,7)="4 x 40m","4x40m","")),O56)</f>
        <v>4x60m</v>
      </c>
      <c r="P57" s="18">
        <f t="shared" si="16"/>
        <v>57</v>
      </c>
    </row>
    <row r="58" spans="1:29" x14ac:dyDescent="0.25">
      <c r="B58" s="2">
        <v>1</v>
      </c>
      <c r="C58" s="8"/>
      <c r="D58" s="9" t="str">
        <f t="shared" ref="D58:D63" si="17">IF(D$2&lt;&gt;"",D$2,"")</f>
        <v>U-Track</v>
      </c>
      <c r="E58" s="2" t="str">
        <f>IF(E57="Categorie",IF(LEFT(B56,16)="Jongens Pupil A1","JPA1",IF(LEFT(B56,16)="Jongens Pupil A2","JPA2",IF(LEFT(B56,15)="Jongens Pupil B","JPB",IF(LEFT(B56,15)="Jongens Pupil C","JPC",IF(LEFT(B56,15)="Jongens Pupil D","JPD",IF(LEFT(B56,16)="Meisjes Pupil A1","MPA1",IF(LEFT(B56,16)="Meisjes Pupil A2","MPA2",IF(LEFT(B56,15)="Meisjes Pupil B","MPB",IF(LEFT(B56,15)="Meisjes Pupil C","MPC",IF(LEFT(B56,15)="Meisjes Pupil D","MPD","")))))))))),E57)</f>
        <v>JPA2</v>
      </c>
      <c r="F58" s="2">
        <v>4</v>
      </c>
      <c r="G58" s="14"/>
      <c r="H58" s="2" t="str">
        <f>IF(OR(G58="",G58="DNF",G58="DNS",G58="DQ",NOT(ISERROR(FIND("combi",LOWER(C58))))),"",IF(O58="4x60m",IF(INT(59225/IF($D$4="ET",G58,G58+0.24)-1030)&gt;0,INT(59225/IF($D$4="ET",G58,G58+0.24)-1030),0),IF(O58="4x40m",IF(INT(41050/IF($D$4="ET",G58,G58+0.24)-953)&gt;0,INT(41050/IF($D$4="ET",G58,G58+0.24)-953),0),"")))</f>
        <v/>
      </c>
      <c r="O58" s="17" t="str">
        <f>IF(B58="#",IF(RIGHT(B57,7)="4 x 60m","4x60m",IF(RIGHT(B57,7)="4 x 40m","4x40m","")),O57)</f>
        <v>4x60m</v>
      </c>
      <c r="P58" s="18">
        <f t="shared" si="16"/>
        <v>57</v>
      </c>
      <c r="AC58" s="16" t="str">
        <f>IF(AND($D$4="HT",G58&lt;&gt;""),IF(AND(OR(G58&lt;&gt;"DNF"),OR(G58&lt;&gt;"DNS"),OR(G58&lt;&gt;"DQ"),OR(RIGHT(TEXT(G58,"#,00"),1)&lt;&gt;"0",LEFT(RIGHT(TEXT(G58,"#,00"),3),1)&lt;&gt;",")),"ongeldig",""),"")</f>
        <v/>
      </c>
    </row>
    <row r="59" spans="1:29" x14ac:dyDescent="0.25">
      <c r="B59" s="2">
        <v>2</v>
      </c>
      <c r="C59" s="8"/>
      <c r="D59" s="9" t="str">
        <f t="shared" si="17"/>
        <v>U-Track</v>
      </c>
      <c r="E59" s="2" t="str">
        <f t="shared" ref="E59:E63" si="18">IF(E58="Categorie",IF(LEFT(B57,16)="Jongens Pupil A1","JPA1",IF(LEFT(B57,16)="Jongens Pupil A2","JPA2",IF(LEFT(B57,15)="Jongens Pupil B","JPB",IF(LEFT(B57,15)="Jongens Pupil C","JPC",IF(LEFT(B57,15)="Jongens Pupil D","JPD",IF(LEFT(B57,16)="Meisjes Pupil A1","MPA1",IF(LEFT(B57,16)="Meisjes Pupil A2","MPA2",IF(LEFT(B57,15)="Meisjes Pupil B","MPB",IF(LEFT(B57,15)="Meisjes Pupil C","MPC",IF(LEFT(B57,15)="Meisjes Pupil D","MPD","")))))))))),E58)</f>
        <v>JPA2</v>
      </c>
      <c r="F59" s="2">
        <v>4</v>
      </c>
      <c r="G59" s="14"/>
      <c r="H59" s="2" t="str">
        <f t="shared" ref="H59:H63" si="19">IF(OR(G59="",G59="DNF",G59="DNS",G59="DQ",NOT(ISERROR(FIND("combi",LOWER(C59))))),"",IF(O59="4x60m",IF(INT(59225/IF($D$4="ET",G59,G59+0.24)-1030)&gt;0,INT(59225/IF($D$4="ET",G59,G59+0.24)-1030),0),IF(O59="4x40m",IF(INT(41050/IF($D$4="ET",G59,G59+0.24)-953)&gt;0,INT(41050/IF($D$4="ET",G59,G59+0.24)-953),0),"")))</f>
        <v/>
      </c>
      <c r="O59" s="17" t="str">
        <f t="shared" ref="O59:O63" si="20">IF(B59="#",IF(RIGHT(B58,7)="4 x 60m","4x60m",IF(RIGHT(B58,7)="4 x 40m","4x40m","")),O58)</f>
        <v>4x60m</v>
      </c>
      <c r="P59" s="18">
        <f t="shared" si="16"/>
        <v>57</v>
      </c>
      <c r="AC59" s="16" t="str">
        <f t="shared" ref="AC59:AC63" si="21">IF(AND($D$4="HT",G59&lt;&gt;""),IF(OR(RIGHT(TEXT(G59,"#,00"),1)&lt;&gt;"0",LEFT(RIGHT(TEXT(G59,"#,00"),3),1)&lt;&gt;","),"ongeldig",""),"")</f>
        <v/>
      </c>
    </row>
    <row r="60" spans="1:29" x14ac:dyDescent="0.25">
      <c r="B60" s="2">
        <v>3</v>
      </c>
      <c r="C60" s="8"/>
      <c r="D60" s="9" t="str">
        <f t="shared" si="17"/>
        <v>U-Track</v>
      </c>
      <c r="E60" s="2" t="str">
        <f t="shared" si="18"/>
        <v>JPA2</v>
      </c>
      <c r="F60" s="2">
        <v>4</v>
      </c>
      <c r="G60" s="14"/>
      <c r="H60" s="2" t="str">
        <f t="shared" si="19"/>
        <v/>
      </c>
      <c r="O60" s="17" t="str">
        <f t="shared" si="20"/>
        <v>4x60m</v>
      </c>
      <c r="P60" s="18">
        <f t="shared" si="16"/>
        <v>57</v>
      </c>
      <c r="AC60" s="16" t="str">
        <f t="shared" si="21"/>
        <v/>
      </c>
    </row>
    <row r="61" spans="1:29" x14ac:dyDescent="0.25">
      <c r="B61" s="2">
        <v>4</v>
      </c>
      <c r="C61" s="8"/>
      <c r="D61" s="9" t="str">
        <f t="shared" si="17"/>
        <v>U-Track</v>
      </c>
      <c r="E61" s="2" t="str">
        <f t="shared" si="18"/>
        <v>JPA2</v>
      </c>
      <c r="F61" s="2">
        <v>4</v>
      </c>
      <c r="G61" s="14"/>
      <c r="H61" s="2" t="str">
        <f t="shared" si="19"/>
        <v/>
      </c>
      <c r="O61" s="17" t="str">
        <f t="shared" si="20"/>
        <v>4x60m</v>
      </c>
      <c r="P61" s="18">
        <f t="shared" si="16"/>
        <v>57</v>
      </c>
      <c r="AC61" s="16" t="str">
        <f t="shared" si="21"/>
        <v/>
      </c>
    </row>
    <row r="62" spans="1:29" x14ac:dyDescent="0.25">
      <c r="B62" s="2">
        <v>5</v>
      </c>
      <c r="C62" s="8"/>
      <c r="D62" s="9" t="str">
        <f t="shared" si="17"/>
        <v>U-Track</v>
      </c>
      <c r="E62" s="2" t="str">
        <f t="shared" si="18"/>
        <v>JPA2</v>
      </c>
      <c r="F62" s="2">
        <v>4</v>
      </c>
      <c r="G62" s="14"/>
      <c r="H62" s="2" t="str">
        <f t="shared" si="19"/>
        <v/>
      </c>
      <c r="O62" s="17" t="str">
        <f t="shared" si="20"/>
        <v>4x60m</v>
      </c>
      <c r="P62" s="18">
        <f t="shared" si="16"/>
        <v>57</v>
      </c>
      <c r="AC62" s="16" t="str">
        <f t="shared" si="21"/>
        <v/>
      </c>
    </row>
    <row r="63" spans="1:29" x14ac:dyDescent="0.25">
      <c r="B63" s="2">
        <v>6</v>
      </c>
      <c r="C63" s="8"/>
      <c r="D63" s="9" t="str">
        <f t="shared" si="17"/>
        <v>U-Track</v>
      </c>
      <c r="E63" s="2" t="str">
        <f t="shared" si="18"/>
        <v>JPA2</v>
      </c>
      <c r="F63" s="2">
        <v>4</v>
      </c>
      <c r="G63" s="14"/>
      <c r="H63" s="2" t="str">
        <f t="shared" si="19"/>
        <v/>
      </c>
      <c r="O63" s="17" t="str">
        <f t="shared" si="20"/>
        <v>4x60m</v>
      </c>
      <c r="P63" s="18">
        <f t="shared" si="16"/>
        <v>57</v>
      </c>
      <c r="AC63" s="16" t="str">
        <f t="shared" si="21"/>
        <v/>
      </c>
    </row>
    <row r="64" spans="1:29" x14ac:dyDescent="0.25">
      <c r="A64" s="2" t="s">
        <v>34</v>
      </c>
      <c r="B64" s="9" t="s">
        <v>40</v>
      </c>
    </row>
    <row r="65" spans="1:29" x14ac:dyDescent="0.25">
      <c r="A65" s="2" t="s">
        <v>62</v>
      </c>
      <c r="B65" s="2" t="s">
        <v>13</v>
      </c>
      <c r="C65" s="2" t="s">
        <v>23</v>
      </c>
      <c r="D65" s="2" t="s">
        <v>24</v>
      </c>
      <c r="E65" s="11" t="s">
        <v>14</v>
      </c>
      <c r="F65" s="12" t="s">
        <v>2</v>
      </c>
      <c r="G65" s="11" t="s">
        <v>26</v>
      </c>
      <c r="H65" s="11" t="s">
        <v>25</v>
      </c>
      <c r="I65" s="5" t="s">
        <v>28</v>
      </c>
      <c r="J65" s="18"/>
      <c r="K65" s="19" t="str">
        <f>CONCATENATE(E65,"p")</f>
        <v>40mp</v>
      </c>
      <c r="L65" s="19" t="str">
        <f>CONCATENATE(F65,"p")</f>
        <v>1000mp</v>
      </c>
      <c r="M65" s="19" t="str">
        <f>CONCATENATE(G65,"p")</f>
        <v>Kogelp</v>
      </c>
      <c r="N65" s="19" t="str">
        <f>CONCATENATE(H65,"p")</f>
        <v>Verp</v>
      </c>
      <c r="O65" s="19" t="str">
        <f>CONCATENATE(F65,"t")</f>
        <v>1000mt</v>
      </c>
      <c r="P65" s="18">
        <f>IF(B65="#",ROW(B65),P64)</f>
        <v>65</v>
      </c>
    </row>
    <row r="66" spans="1:29" x14ac:dyDescent="0.25">
      <c r="B66" s="2">
        <f>IF(I66="","",RANK(I66,I$66:I$85))</f>
        <v>1</v>
      </c>
      <c r="C66" s="8" t="s">
        <v>90</v>
      </c>
      <c r="D66" s="9" t="str">
        <f>IF(D$2&lt;&gt;"",D$2,"")</f>
        <v>U-Track</v>
      </c>
      <c r="E66" s="14">
        <v>6.68</v>
      </c>
      <c r="F66" s="15">
        <v>2.6531249999999997E-3</v>
      </c>
      <c r="G66" s="14">
        <v>7.33</v>
      </c>
      <c r="H66" s="14">
        <v>3.76</v>
      </c>
      <c r="I66" s="2">
        <f>IF(SUM(K66:N66)&gt;0,SUM(K66:N66),"")</f>
        <v>2665</v>
      </c>
      <c r="K66" s="17">
        <f>IF(E66="","",IF(OR(E66="NM",E66="DNS",E66="DNF",E66="DQ"),0,IF(INDEX(E$5:E66,1)="60m",IF(INT(15365/IF($D$4="ET",E66,E66+0.24)-1058)&gt;0,INT(15365/IF($D$4="ET",E66,E66+0.24)-1058),0),IF(INDEX(E$5:E66,1)="40m",IF(INT(10834/IF($D$4="ET",E66,E66+0.24)-996)&gt;0,INT(10834/IF($D$4="ET",E66,E66+0.24)-996),0),""))))</f>
        <v>1242</v>
      </c>
      <c r="L66" s="17">
        <f>IF(F66="","",IF(OR(F66="NM",F66="DNS",F66="DNF",F66="DQ"),0,IF(INDEX(F$65:F66,1)="1000m",IF(INT(276912/ ((LEFT(O66)*60)+MID(O66,3,2)+(MID(O66,6,2)/IF(VALUE(MID(O66,6,2))&lt;10,IF(VALUE(MID(O66,6,1))=0,100,10),100)))-738.5)&gt;0,INT(276912/ ((LEFT(O66)*60)+MID(O66,3,2)+(MID(O66,6,2)/IF(VALUE(MID(O66,6,2))&lt;10,IF(VALUE(MID(O66,6,1))=0,100,10),100)))-738.5),0),IF(INDEX(F$65:F66,1)="600m",IF(INT(160470.5/ ((LEFT(O66)*60)+MID(O66,3,2)+(MID(O66,6,2)/100))-811.35)&gt;0,INT(160470.5/ ((LEFT(O66)*60)+MID(O66,3,2)+(MID(O66,6,2)/100))-811.35),0),""))))</f>
        <v>469</v>
      </c>
      <c r="M66" s="17">
        <f>IF(G66="","",IF(OR(G66="NM",G66="DNS",G66="DNF",G66="DQ"),0,IF(INDEX(G$65:G66,1)="Kogel",INT((303.73*SQRT(G66))-337.5),IF(INDEX(G$65:G66,1)="Vortex",IF(INT((126*SQRT(G66))-245.5)&gt;0,INT((126*SQRT(G66))-245.5),0),""))))</f>
        <v>484</v>
      </c>
      <c r="N66" s="17">
        <f>IF(H66="","",IF(OR(H66="NM",H66="DNS",H66="DNF",H66="DQ"),0,IF(INDEX(H$65:H66,1)="Hoog",IF(H66&gt;1.35,INT((1977.53*SQRT(H66))-1698.5),INT((H66-0.67)*733.33333+100.7)),IF(INDEX(H$65:H66,1)="Ver",IF(H66&gt;4.41,INT((887.99*SQRT(H66))-1264.5),IF(INT((H66-1.91)*200+100.5)&gt;0,INT((H66-1.91)*200+100.5),0)),""))))</f>
        <v>470</v>
      </c>
      <c r="O66" s="17" t="str">
        <f>TEXT(F66,"[m]:ss,00")</f>
        <v>3:49,23</v>
      </c>
      <c r="P66" s="18">
        <f>IF(B66="#",ROW(B66),P65)</f>
        <v>65</v>
      </c>
      <c r="AC66" s="16" t="str">
        <f t="shared" ref="AC66:AC85" si="22">IF(AND($D$4="HT",E66&lt;&gt;"",F66&lt;&gt;""),IF(AND(OR(E66&lt;&gt;"DNF",F66&lt;&gt;"DNF"),OR(E66&lt;&gt;"DNF",F66&lt;&gt;"DNS"),OR(E66&lt;&gt;"DNF",F66&lt;&gt;"DQ"),OR(E66&lt;&gt;"DNS",F66&lt;&gt;"DNF"),OR(E66&lt;&gt;"DNS",F66&lt;&gt;"DNS"),OR(E66&lt;&gt;"DNS",F66&lt;&gt;"DQ"),OR(E66&lt;&gt;"DQ",F66&lt;&gt;"DNF"),OR(E66&lt;&gt;"DQ",F66&lt;&gt;"DNS"),OR(E66&lt;&gt;"DQ",F66&lt;&gt;"DQ"),OR(E66&lt;&gt;"DNF",OR(RIGHT(TEXT(F66,"[m]:ss,00"),1)&lt;&gt;"0",LEFT(RIGHT(TEXT(F66,"[m]:ss,00"),3),1)&lt;&gt;",")),OR(E66&lt;&gt;"DNS",OR(RIGHT(TEXT(F66,"[m]:ss,00"),1)&lt;&gt;"0",LEFT(RIGHT(TEXT(F66,"[m]:ss,00"),3),1)&lt;&gt;",")),OR(E66&lt;&gt;"DQ",OR(RIGHT(TEXT(F66,"[m]:ss,00"),1)&lt;&gt;"0",LEFT(RIGHT(TEXT(F66,"[m]:ss,00"),3),1)&lt;&gt;",")),OR(OR(RIGHT(TEXT(E66,"#,00"),1)&lt;&gt;"0",LEFT(RIGHT(TEXT(E66,"#,00"),3),1)&lt;&gt;","),OR(RIGHT(TEXT(F66,"[m]:ss,00"),1)&lt;&gt;"0",LEFT(RIGHT(TEXT(F66,"[m]:ss,00"),3),1)&lt;&gt;",")),OR(OR(RIGHT(TEXT(E66,"#,00"),1)&lt;&gt;"0",LEFT(RIGHT(TEXT(E66,"#,00"),3),1)&lt;&gt;","),OR(F66&lt;&gt;"DNF")),OR(OR(RIGHT(TEXT(E66,"#,00"),1)&lt;&gt;"0",LEFT(RIGHT(TEXT(E66,"#,00"),3),1)&lt;&gt;","),OR(F66&lt;&gt;"DNS")),OR(OR(RIGHT(TEXT(E66,"#,00"),1)&lt;&gt;"0",LEFT(RIGHT(TEXT(E66,"#,00"),3),1)&lt;&gt;","),OR(F66&lt;&gt;"DQ"))),"ongeldig",""),"")</f>
        <v/>
      </c>
    </row>
    <row r="67" spans="1:29" x14ac:dyDescent="0.25">
      <c r="B67" s="2">
        <f t="shared" ref="B67:B85" si="23">IF(I67="","",RANK(I67,I$66:I$85))</f>
        <v>2</v>
      </c>
      <c r="C67" s="8" t="s">
        <v>91</v>
      </c>
      <c r="D67" s="9" t="str">
        <f t="shared" ref="D67:D85" si="24">IF(D$2&lt;&gt;"",D$2,"")</f>
        <v>U-Track</v>
      </c>
      <c r="E67" s="14">
        <v>7.13</v>
      </c>
      <c r="F67" s="15">
        <v>2.6017361111111111E-3</v>
      </c>
      <c r="G67" s="14"/>
      <c r="H67" s="14"/>
      <c r="I67" s="2">
        <f t="shared" ref="I67:I85" si="25">IF(SUM(K67:N67)&gt;0,SUM(K67:N67),"")</f>
        <v>1589</v>
      </c>
      <c r="K67" s="17">
        <f>IF(E67="","",IF(OR(E67="NM",E67="DNS",E67="DNF",E67="DQ"),0,IF(INDEX(E$5:E67,1)="60m",IF(INT(15365/IF($D$4="ET",E67,E67+0.24)-1058)&gt;0,INT(15365/IF($D$4="ET",E67,E67+0.24)-1058),0),IF(INDEX(E$5:E67,1)="40m",IF(INT(10834/IF($D$4="ET",E67,E67+0.24)-996)&gt;0,INT(10834/IF($D$4="ET",E67,E67+0.24)-996),0),""))))</f>
        <v>1096</v>
      </c>
      <c r="L67" s="17">
        <f>IF(F67="","",IF(OR(F67="NM",F67="DNS",F67="DNF",F67="DQ"),0,IF(INDEX(F$65:F67,1)="1000m",IF(INT(276912/ ((LEFT(O67)*60)+MID(O67,3,2)+(MID(O67,6,2)/IF(VALUE(MID(O67,6,2))&lt;10,IF(VALUE(MID(O67,6,1))=0,100,10),100)))-738.5)&gt;0,INT(276912/ ((LEFT(O67)*60)+MID(O67,3,2)+(MID(O67,6,2)/IF(VALUE(MID(O67,6,2))&lt;10,IF(VALUE(MID(O67,6,1))=0,100,10),100)))-738.5),0),IF(INDEX(F$65:F67,1)="600m",IF(INT(160470.5/ ((LEFT(O67)*60)+MID(O67,3,2)+(MID(O67,6,2)/100))-811.35)&gt;0,INT(160470.5/ ((LEFT(O67)*60)+MID(O67,3,2)+(MID(O67,6,2)/100))-811.35),0),""))))</f>
        <v>493</v>
      </c>
      <c r="M67" s="17" t="str">
        <f>IF(G67="","",IF(OR(G67="NM",G67="DNS",G67="DNF",G67="DQ"),0,IF(INDEX(G$65:G67,1)="Kogel",INT((303.73*SQRT(G67))-337.5),IF(INDEX(G$65:G67,1)="Vortex",IF(INT((126*SQRT(G67))-245.5)&gt;0,INT((126*SQRT(G67))-245.5),0),""))))</f>
        <v/>
      </c>
      <c r="N67" s="17" t="str">
        <f>IF(H67="","",IF(OR(H67="NM",H67="DNS",H67="DNF",H67="DQ"),0,IF(INDEX(H$65:H67,1)="Hoog",IF(H67&gt;1.35,INT((1977.53*SQRT(H67))-1698.5),INT((H67-0.67)*733.33333+100.7)),IF(INDEX(H$65:H67,1)="Ver",IF(H67&gt;4.41,INT((887.99*SQRT(H67))-1264.5),IF(INT((H67-1.91)*200+100.5)&gt;0,INT((H67-1.91)*200+100.5),0)),""))))</f>
        <v/>
      </c>
      <c r="O67" s="17" t="str">
        <f t="shared" ref="O67:O85" si="26">TEXT(F67,"[m]:ss,00")</f>
        <v>3:44,79</v>
      </c>
      <c r="P67" s="18">
        <f t="shared" ref="P67:P93" si="27">IF(B67="#",ROW(B67),P66)</f>
        <v>65</v>
      </c>
      <c r="AC67" s="16" t="str">
        <f t="shared" si="22"/>
        <v/>
      </c>
    </row>
    <row r="68" spans="1:29" x14ac:dyDescent="0.25">
      <c r="B68" s="2">
        <f t="shared" si="23"/>
        <v>4</v>
      </c>
      <c r="C68" s="8" t="s">
        <v>94</v>
      </c>
      <c r="D68" s="9" t="str">
        <f t="shared" si="24"/>
        <v>U-Track</v>
      </c>
      <c r="E68" s="14">
        <v>7.69</v>
      </c>
      <c r="F68" s="15">
        <v>3.2165509259259252E-3</v>
      </c>
      <c r="G68" s="14"/>
      <c r="H68" s="14"/>
      <c r="I68" s="2">
        <f t="shared" si="25"/>
        <v>1197</v>
      </c>
      <c r="K68" s="17">
        <f>IF(E68="","",IF(OR(E68="NM",E68="DNS",E68="DNF",E68="DQ"),0,IF(INDEX(E$5:E68,1)="60m",IF(INT(15365/IF($D$4="ET",E68,E68+0.24)-1058)&gt;0,INT(15365/IF($D$4="ET",E68,E68+0.24)-1058),0),IF(INDEX(E$5:E68,1)="40m",IF(INT(10834/IF($D$4="ET",E68,E68+0.24)-996)&gt;0,INT(10834/IF($D$4="ET",E68,E68+0.24)-996),0),""))))</f>
        <v>940</v>
      </c>
      <c r="L68" s="17">
        <f>IF(F68="","",IF(OR(F68="NM",F68="DNS",F68="DNF",F68="DQ"),0,IF(INDEX(F$65:F68,1)="1000m",IF(INT(276912/ ((LEFT(O68)*60)+MID(O68,3,2)+(MID(O68,6,2)/IF(VALUE(MID(O68,6,2))&lt;10,IF(VALUE(MID(O68,6,1))=0,100,10),100)))-738.5)&gt;0,INT(276912/ ((LEFT(O68)*60)+MID(O68,3,2)+(MID(O68,6,2)/IF(VALUE(MID(O68,6,2))&lt;10,IF(VALUE(MID(O68,6,1))=0,100,10),100)))-738.5),0),IF(INDEX(F$65:F68,1)="600m",IF(INT(160470.5/ ((LEFT(O68)*60)+MID(O68,3,2)+(MID(O68,6,2)/100))-811.35)&gt;0,INT(160470.5/ ((LEFT(O68)*60)+MID(O68,3,2)+(MID(O68,6,2)/100))-811.35),0),""))))</f>
        <v>257</v>
      </c>
      <c r="M68" s="17" t="str">
        <f>IF(G68="","",IF(OR(G68="NM",G68="DNS",G68="DNF",G68="DQ"),0,IF(INDEX(G$65:G68,1)="Kogel",INT((303.73*SQRT(G68))-337.5),IF(INDEX(G$65:G68,1)="Vortex",IF(INT((126*SQRT(G68))-245.5)&gt;0,INT((126*SQRT(G68))-245.5),0),""))))</f>
        <v/>
      </c>
      <c r="N68" s="17" t="str">
        <f>IF(H68="","",IF(OR(H68="NM",H68="DNS",H68="DNF",H68="DQ"),0,IF(INDEX(H$65:H68,1)="Hoog",IF(H68&gt;1.35,INT((1977.53*SQRT(H68))-1698.5),INT((H68-0.67)*733.33333+100.7)),IF(INDEX(H$65:H68,1)="Ver",IF(H68&gt;4.41,INT((887.99*SQRT(H68))-1264.5),IF(INT((H68-1.91)*200+100.5)&gt;0,INT((H68-1.91)*200+100.5),0)),""))))</f>
        <v/>
      </c>
      <c r="O68" s="17" t="str">
        <f t="shared" si="26"/>
        <v>4:37,91</v>
      </c>
      <c r="P68" s="18">
        <f t="shared" si="27"/>
        <v>65</v>
      </c>
      <c r="AC68" s="16" t="str">
        <f t="shared" si="22"/>
        <v/>
      </c>
    </row>
    <row r="69" spans="1:29" x14ac:dyDescent="0.25">
      <c r="B69" s="2">
        <f t="shared" si="23"/>
        <v>3</v>
      </c>
      <c r="C69" s="8" t="s">
        <v>150</v>
      </c>
      <c r="D69" s="9" t="str">
        <f t="shared" si="24"/>
        <v>U-Track</v>
      </c>
      <c r="E69" s="14">
        <v>7.63</v>
      </c>
      <c r="F69" s="15"/>
      <c r="G69" s="14"/>
      <c r="H69" s="14">
        <v>2.63</v>
      </c>
      <c r="I69" s="2">
        <f t="shared" si="25"/>
        <v>1199</v>
      </c>
      <c r="K69" s="17">
        <f>IF(E69="","",IF(OR(E69="NM",E69="DNS",E69="DNF",E69="DQ"),0,IF(INDEX(E$5:E69,1)="60m",IF(INT(15365/IF($D$4="ET",E69,E69+0.24)-1058)&gt;0,INT(15365/IF($D$4="ET",E69,E69+0.24)-1058),0),IF(INDEX(E$5:E69,1)="40m",IF(INT(10834/IF($D$4="ET",E69,E69+0.24)-996)&gt;0,INT(10834/IF($D$4="ET",E69,E69+0.24)-996),0),""))))</f>
        <v>955</v>
      </c>
      <c r="L69" s="17" t="str">
        <f>IF(F69="","",IF(OR(F69="NM",F69="DNS",F69="DNF",F69="DQ"),0,IF(INDEX(F$65:F69,1)="1000m",IF(INT(276912/ ((LEFT(O69)*60)+MID(O69,3,2)+(MID(O69,6,2)/IF(VALUE(MID(O69,6,2))&lt;10,IF(VALUE(MID(O69,6,1))=0,100,10),100)))-738.5)&gt;0,INT(276912/ ((LEFT(O69)*60)+MID(O69,3,2)+(MID(O69,6,2)/IF(VALUE(MID(O69,6,2))&lt;10,IF(VALUE(MID(O69,6,1))=0,100,10),100)))-738.5),0),IF(INDEX(F$65:F69,1)="600m",IF(INT(160470.5/ ((LEFT(O69)*60)+MID(O69,3,2)+(MID(O69,6,2)/100))-811.35)&gt;0,INT(160470.5/ ((LEFT(O69)*60)+MID(O69,3,2)+(MID(O69,6,2)/100))-811.35),0),""))))</f>
        <v/>
      </c>
      <c r="M69" s="17" t="str">
        <f>IF(G69="","",IF(OR(G69="NM",G69="DNS",G69="DNF",G69="DQ"),0,IF(INDEX(G$65:G69,1)="Kogel",INT((303.73*SQRT(G69))-337.5),IF(INDEX(G$65:G69,1)="Vortex",IF(INT((126*SQRT(G69))-245.5)&gt;0,INT((126*SQRT(G69))-245.5),0),""))))</f>
        <v/>
      </c>
      <c r="N69" s="17">
        <f>IF(H69="","",IF(OR(H69="NM",H69="DNS",H69="DNF",H69="DQ"),0,IF(INDEX(H$65:H69,1)="Hoog",IF(H69&gt;1.35,INT((1977.53*SQRT(H69))-1698.5),INT((H69-0.67)*733.33333+100.7)),IF(INDEX(H$65:H69,1)="Ver",IF(H69&gt;4.41,INT((887.99*SQRT(H69))-1264.5),IF(INT((H69-1.91)*200+100.5)&gt;0,INT((H69-1.91)*200+100.5),0)),""))))</f>
        <v>244</v>
      </c>
      <c r="O69" s="17" t="str">
        <f t="shared" si="26"/>
        <v>0:00,00</v>
      </c>
      <c r="P69" s="18">
        <f t="shared" si="27"/>
        <v>65</v>
      </c>
      <c r="AC69" s="16" t="str">
        <f t="shared" si="22"/>
        <v/>
      </c>
    </row>
    <row r="70" spans="1:29" x14ac:dyDescent="0.25">
      <c r="B70" s="2">
        <f t="shared" si="23"/>
        <v>5</v>
      </c>
      <c r="C70" s="8" t="s">
        <v>151</v>
      </c>
      <c r="D70" s="9" t="str">
        <f t="shared" si="24"/>
        <v>U-Track</v>
      </c>
      <c r="E70" s="14">
        <v>7.67</v>
      </c>
      <c r="F70" s="15"/>
      <c r="G70" s="14"/>
      <c r="H70" s="14"/>
      <c r="I70" s="2">
        <f t="shared" si="25"/>
        <v>945</v>
      </c>
      <c r="K70" s="17">
        <f>IF(E70="","",IF(OR(E70="NM",E70="DNS",E70="DNF",E70="DQ"),0,IF(INDEX(E$5:E70,1)="60m",IF(INT(15365/IF($D$4="ET",E70,E70+0.24)-1058)&gt;0,INT(15365/IF($D$4="ET",E70,E70+0.24)-1058),0),IF(INDEX(E$5:E70,1)="40m",IF(INT(10834/IF($D$4="ET",E70,E70+0.24)-996)&gt;0,INT(10834/IF($D$4="ET",E70,E70+0.24)-996),0),""))))</f>
        <v>945</v>
      </c>
      <c r="L70" s="17" t="str">
        <f>IF(F70="","",IF(OR(F70="NM",F70="DNS",F70="DNF",F70="DQ"),0,IF(INDEX(F$65:F70,1)="1000m",IF(INT(276912/ ((LEFT(O70)*60)+MID(O70,3,2)+(MID(O70,6,2)/IF(VALUE(MID(O70,6,2))&lt;10,IF(VALUE(MID(O70,6,1))=0,100,10),100)))-738.5)&gt;0,INT(276912/ ((LEFT(O70)*60)+MID(O70,3,2)+(MID(O70,6,2)/IF(VALUE(MID(O70,6,2))&lt;10,IF(VALUE(MID(O70,6,1))=0,100,10),100)))-738.5),0),IF(INDEX(F$65:F70,1)="600m",IF(INT(160470.5/ ((LEFT(O70)*60)+MID(O70,3,2)+(MID(O70,6,2)/100))-811.35)&gt;0,INT(160470.5/ ((LEFT(O70)*60)+MID(O70,3,2)+(MID(O70,6,2)/100))-811.35),0),""))))</f>
        <v/>
      </c>
      <c r="M70" s="17" t="str">
        <f>IF(G70="","",IF(OR(G70="NM",G70="DNS",G70="DNF",G70="DQ"),0,IF(INDEX(G$65:G70,1)="Kogel",INT((303.73*SQRT(G70))-337.5),IF(INDEX(G$65:G70,1)="Vortex",IF(INT((126*SQRT(G70))-245.5)&gt;0,INT((126*SQRT(G70))-245.5),0),""))))</f>
        <v/>
      </c>
      <c r="N70" s="17" t="str">
        <f>IF(H70="","",IF(OR(H70="NM",H70="DNS",H70="DNF",H70="DQ"),0,IF(INDEX(H$65:H70,1)="Hoog",IF(H70&gt;1.35,INT((1977.53*SQRT(H70))-1698.5),INT((H70-0.67)*733.33333+100.7)),IF(INDEX(H$65:H70,1)="Ver",IF(H70&gt;4.41,INT((887.99*SQRT(H70))-1264.5),IF(INT((H70-1.91)*200+100.5)&gt;0,INT((H70-1.91)*200+100.5),0)),""))))</f>
        <v/>
      </c>
      <c r="O70" s="17" t="str">
        <f t="shared" si="26"/>
        <v>0:00,00</v>
      </c>
      <c r="P70" s="18">
        <f t="shared" si="27"/>
        <v>65</v>
      </c>
      <c r="AC70" s="16" t="str">
        <f t="shared" si="22"/>
        <v/>
      </c>
    </row>
    <row r="71" spans="1:29" x14ac:dyDescent="0.25">
      <c r="B71" s="2">
        <f t="shared" si="23"/>
        <v>6</v>
      </c>
      <c r="C71" s="8" t="s">
        <v>152</v>
      </c>
      <c r="D71" s="9" t="str">
        <f t="shared" si="24"/>
        <v>U-Track</v>
      </c>
      <c r="E71" s="14">
        <v>7.89</v>
      </c>
      <c r="F71" s="15"/>
      <c r="G71" s="14"/>
      <c r="H71" s="14"/>
      <c r="I71" s="2">
        <f t="shared" si="25"/>
        <v>889</v>
      </c>
      <c r="K71" s="17">
        <f>IF(E71="","",IF(OR(E71="NM",E71="DNS",E71="DNF",E71="DQ"),0,IF(INDEX(E$5:E71,1)="60m",IF(INT(15365/IF($D$4="ET",E71,E71+0.24)-1058)&gt;0,INT(15365/IF($D$4="ET",E71,E71+0.24)-1058),0),IF(INDEX(E$5:E71,1)="40m",IF(INT(10834/IF($D$4="ET",E71,E71+0.24)-996)&gt;0,INT(10834/IF($D$4="ET",E71,E71+0.24)-996),0),""))))</f>
        <v>889</v>
      </c>
      <c r="L71" s="17" t="str">
        <f>IF(F71="","",IF(OR(F71="NM",F71="DNS",F71="DNF",F71="DQ"),0,IF(INDEX(F$65:F71,1)="1000m",IF(INT(276912/ ((LEFT(O71)*60)+MID(O71,3,2)+(MID(O71,6,2)/IF(VALUE(MID(O71,6,2))&lt;10,IF(VALUE(MID(O71,6,1))=0,100,10),100)))-738.5)&gt;0,INT(276912/ ((LEFT(O71)*60)+MID(O71,3,2)+(MID(O71,6,2)/IF(VALUE(MID(O71,6,2))&lt;10,IF(VALUE(MID(O71,6,1))=0,100,10),100)))-738.5),0),IF(INDEX(F$65:F71,1)="600m",IF(INT(160470.5/ ((LEFT(O71)*60)+MID(O71,3,2)+(MID(O71,6,2)/100))-811.35)&gt;0,INT(160470.5/ ((LEFT(O71)*60)+MID(O71,3,2)+(MID(O71,6,2)/100))-811.35),0),""))))</f>
        <v/>
      </c>
      <c r="M71" s="17" t="str">
        <f>IF(G71="","",IF(OR(G71="NM",G71="DNS",G71="DNF",G71="DQ"),0,IF(INDEX(G$65:G71,1)="Kogel",INT((303.73*SQRT(G71))-337.5),IF(INDEX(G$65:G71,1)="Vortex",IF(INT((126*SQRT(G71))-245.5)&gt;0,INT((126*SQRT(G71))-245.5),0),""))))</f>
        <v/>
      </c>
      <c r="N71" s="17" t="str">
        <f>IF(H71="","",IF(OR(H71="NM",H71="DNS",H71="DNF",H71="DQ"),0,IF(INDEX(H$65:H71,1)="Hoog",IF(H71&gt;1.35,INT((1977.53*SQRT(H71))-1698.5),INT((H71-0.67)*733.33333+100.7)),IF(INDEX(H$65:H71,1)="Ver",IF(H71&gt;4.41,INT((887.99*SQRT(H71))-1264.5),IF(INT((H71-1.91)*200+100.5)&gt;0,INT((H71-1.91)*200+100.5),0)),""))))</f>
        <v/>
      </c>
      <c r="O71" s="17" t="str">
        <f t="shared" si="26"/>
        <v>0:00,00</v>
      </c>
      <c r="P71" s="18">
        <f t="shared" si="27"/>
        <v>65</v>
      </c>
      <c r="AC71" s="16" t="str">
        <f t="shared" si="22"/>
        <v/>
      </c>
    </row>
    <row r="72" spans="1:29" x14ac:dyDescent="0.25">
      <c r="B72" s="2">
        <f t="shared" si="23"/>
        <v>7</v>
      </c>
      <c r="C72" s="8" t="s">
        <v>164</v>
      </c>
      <c r="D72" s="9" t="str">
        <f t="shared" si="24"/>
        <v>U-Track</v>
      </c>
      <c r="E72" s="14"/>
      <c r="F72" s="15">
        <v>3.5751157407407403E-3</v>
      </c>
      <c r="G72" s="14">
        <v>3.64</v>
      </c>
      <c r="H72" s="14"/>
      <c r="I72" s="2">
        <f t="shared" si="25"/>
        <v>398</v>
      </c>
      <c r="K72" s="17" t="str">
        <f>IF(E72="","",IF(OR(E72="NM",E72="DNS",E72="DNF",E72="DQ"),0,IF(INDEX(E$5:E72,1)="60m",IF(INT(15365/IF($D$4="ET",E72,E72+0.24)-1058)&gt;0,INT(15365/IF($D$4="ET",E72,E72+0.24)-1058),0),IF(INDEX(E$5:E72,1)="40m",IF(INT(10834/IF($D$4="ET",E72,E72+0.24)-996)&gt;0,INT(10834/IF($D$4="ET",E72,E72+0.24)-996),0),""))))</f>
        <v/>
      </c>
      <c r="L72" s="17">
        <f>IF(F72="","",IF(OR(F72="NM",F72="DNS",F72="DNF",F72="DQ"),0,IF(INDEX(F$65:F72,1)="1000m",IF(INT(276912/ ((LEFT(O72)*60)+MID(O72,3,2)+(MID(O72,6,2)/IF(VALUE(MID(O72,6,2))&lt;10,IF(VALUE(MID(O72,6,1))=0,100,10),100)))-738.5)&gt;0,INT(276912/ ((LEFT(O72)*60)+MID(O72,3,2)+(MID(O72,6,2)/IF(VALUE(MID(O72,6,2))&lt;10,IF(VALUE(MID(O72,6,1))=0,100,10),100)))-738.5),0),IF(INDEX(F$65:F72,1)="600m",IF(INT(160470.5/ ((LEFT(O72)*60)+MID(O72,3,2)+(MID(O72,6,2)/100))-811.35)&gt;0,INT(160470.5/ ((LEFT(O72)*60)+MID(O72,3,2)+(MID(O72,6,2)/100))-811.35),0),""))))</f>
        <v>157</v>
      </c>
      <c r="M72" s="17">
        <f>IF(G72="","",IF(OR(G72="NM",G72="DNS",G72="DNF",G72="DQ"),0,IF(INDEX(G$65:G72,1)="Kogel",INT((303.73*SQRT(G72))-337.5),IF(INDEX(G$65:G72,1)="Vortex",IF(INT((126*SQRT(G72))-245.5)&gt;0,INT((126*SQRT(G72))-245.5),0),""))))</f>
        <v>241</v>
      </c>
      <c r="N72" s="17" t="str">
        <f>IF(H72="","",IF(OR(H72="NM",H72="DNS",H72="DNF",H72="DQ"),0,IF(INDEX(H$65:H72,1)="Hoog",IF(H72&gt;1.35,INT((1977.53*SQRT(H72))-1698.5),INT((H72-0.67)*733.33333+100.7)),IF(INDEX(H$65:H72,1)="Ver",IF(H72&gt;4.41,INT((887.99*SQRT(H72))-1264.5),IF(INT((H72-1.91)*200+100.5)&gt;0,INT((H72-1.91)*200+100.5),0)),""))))</f>
        <v/>
      </c>
      <c r="O72" s="17" t="str">
        <f t="shared" si="26"/>
        <v>5:08,89</v>
      </c>
      <c r="P72" s="18">
        <f t="shared" si="27"/>
        <v>65</v>
      </c>
      <c r="AC72" s="16" t="str">
        <f t="shared" si="22"/>
        <v/>
      </c>
    </row>
    <row r="73" spans="1:29" x14ac:dyDescent="0.25">
      <c r="B73" s="2" t="str">
        <f t="shared" si="23"/>
        <v/>
      </c>
      <c r="C73" s="8"/>
      <c r="D73" s="9" t="str">
        <f t="shared" si="24"/>
        <v>U-Track</v>
      </c>
      <c r="E73" s="14"/>
      <c r="F73" s="15"/>
      <c r="G73" s="14"/>
      <c r="H73" s="14"/>
      <c r="I73" s="2" t="str">
        <f t="shared" si="25"/>
        <v/>
      </c>
      <c r="K73" s="17" t="str">
        <f>IF(E73="","",IF(OR(E73="NM",E73="DNS",E73="DNF",E73="DQ"),0,IF(INDEX(E$5:E73,1)="60m",IF(INT(15365/IF($D$4="ET",E73,E73+0.24)-1058)&gt;0,INT(15365/IF($D$4="ET",E73,E73+0.24)-1058),0),IF(INDEX(E$5:E73,1)="40m",IF(INT(10834/IF($D$4="ET",E73,E73+0.24)-996)&gt;0,INT(10834/IF($D$4="ET",E73,E73+0.24)-996),0),""))))</f>
        <v/>
      </c>
      <c r="L73" s="17" t="str">
        <f>IF(F73="","",IF(OR(F73="NM",F73="DNS",F73="DNF",F73="DQ"),0,IF(INDEX(F$65:F73,1)="1000m",IF(INT(276912/ ((LEFT(O73)*60)+MID(O73,3,2)+(MID(O73,6,2)/IF(VALUE(MID(O73,6,2))&lt;10,IF(VALUE(MID(O73,6,1))=0,100,10),100)))-738.5)&gt;0,INT(276912/ ((LEFT(O73)*60)+MID(O73,3,2)+(MID(O73,6,2)/IF(VALUE(MID(O73,6,2))&lt;10,IF(VALUE(MID(O73,6,1))=0,100,10),100)))-738.5),0),IF(INDEX(F$65:F73,1)="600m",IF(INT(160470.5/ ((LEFT(O73)*60)+MID(O73,3,2)+(MID(O73,6,2)/100))-811.35)&gt;0,INT(160470.5/ ((LEFT(O73)*60)+MID(O73,3,2)+(MID(O73,6,2)/100))-811.35),0),""))))</f>
        <v/>
      </c>
      <c r="M73" s="17" t="str">
        <f>IF(G73="","",IF(OR(G73="NM",G73="DNS",G73="DNF",G73="DQ"),0,IF(INDEX(G$65:G73,1)="Kogel",INT((303.73*SQRT(G73))-337.5),IF(INDEX(G$65:G73,1)="Vortex",IF(INT((126*SQRT(G73))-245.5)&gt;0,INT((126*SQRT(G73))-245.5),0),""))))</f>
        <v/>
      </c>
      <c r="N73" s="17" t="str">
        <f>IF(H73="","",IF(OR(H73="NM",H73="DNS",H73="DNF",H73="DQ"),0,IF(INDEX(H$65:H73,1)="Hoog",IF(H73&gt;1.35,INT((1977.53*SQRT(H73))-1698.5),INT((H73-0.67)*733.33333+100.7)),IF(INDEX(H$65:H73,1)="Ver",IF(H73&gt;4.41,INT((887.99*SQRT(H73))-1264.5),IF(INT((H73-1.91)*200+100.5)&gt;0,INT((H73-1.91)*200+100.5),0)),""))))</f>
        <v/>
      </c>
      <c r="O73" s="17" t="str">
        <f t="shared" si="26"/>
        <v>0:00,00</v>
      </c>
      <c r="P73" s="18">
        <f t="shared" si="27"/>
        <v>65</v>
      </c>
      <c r="AC73" s="16" t="str">
        <f t="shared" si="22"/>
        <v/>
      </c>
    </row>
    <row r="74" spans="1:29" x14ac:dyDescent="0.25">
      <c r="B74" s="2" t="str">
        <f t="shared" si="23"/>
        <v/>
      </c>
      <c r="C74" s="8"/>
      <c r="D74" s="9" t="str">
        <f t="shared" si="24"/>
        <v>U-Track</v>
      </c>
      <c r="E74" s="14"/>
      <c r="F74" s="15"/>
      <c r="G74" s="14"/>
      <c r="H74" s="14"/>
      <c r="I74" s="2" t="str">
        <f t="shared" si="25"/>
        <v/>
      </c>
      <c r="K74" s="17" t="str">
        <f>IF(E74="","",IF(OR(E74="NM",E74="DNS",E74="DNF",E74="DQ"),0,IF(INDEX(E$5:E74,1)="60m",IF(INT(15365/IF($D$4="ET",E74,E74+0.24)-1058)&gt;0,INT(15365/IF($D$4="ET",E74,E74+0.24)-1058),0),IF(INDEX(E$5:E74,1)="40m",IF(INT(10834/IF($D$4="ET",E74,E74+0.24)-996)&gt;0,INT(10834/IF($D$4="ET",E74,E74+0.24)-996),0),""))))</f>
        <v/>
      </c>
      <c r="L74" s="17" t="str">
        <f>IF(F74="","",IF(OR(F74="NM",F74="DNS",F74="DNF",F74="DQ"),0,IF(INDEX(F$65:F74,1)="1000m",IF(INT(276912/ ((LEFT(O74)*60)+MID(O74,3,2)+(MID(O74,6,2)/IF(VALUE(MID(O74,6,2))&lt;10,IF(VALUE(MID(O74,6,1))=0,100,10),100)))-738.5)&gt;0,INT(276912/ ((LEFT(O74)*60)+MID(O74,3,2)+(MID(O74,6,2)/IF(VALUE(MID(O74,6,2))&lt;10,IF(VALUE(MID(O74,6,1))=0,100,10),100)))-738.5),0),IF(INDEX(F$65:F74,1)="600m",IF(INT(160470.5/ ((LEFT(O74)*60)+MID(O74,3,2)+(MID(O74,6,2)/100))-811.35)&gt;0,INT(160470.5/ ((LEFT(O74)*60)+MID(O74,3,2)+(MID(O74,6,2)/100))-811.35),0),""))))</f>
        <v/>
      </c>
      <c r="M74" s="17" t="str">
        <f>IF(G74="","",IF(OR(G74="NM",G74="DNS",G74="DNF",G74="DQ"),0,IF(INDEX(G$65:G74,1)="Kogel",INT((303.73*SQRT(G74))-337.5),IF(INDEX(G$65:G74,1)="Vortex",IF(INT((126*SQRT(G74))-245.5)&gt;0,INT((126*SQRT(G74))-245.5),0),""))))</f>
        <v/>
      </c>
      <c r="N74" s="17" t="str">
        <f>IF(H74="","",IF(OR(H74="NM",H74="DNS",H74="DNF",H74="DQ"),0,IF(INDEX(H$65:H74,1)="Hoog",IF(H74&gt;1.35,INT((1977.53*SQRT(H74))-1698.5),INT((H74-0.67)*733.33333+100.7)),IF(INDEX(H$65:H74,1)="Ver",IF(H74&gt;4.41,INT((887.99*SQRT(H74))-1264.5),IF(INT((H74-1.91)*200+100.5)&gt;0,INT((H74-1.91)*200+100.5),0)),""))))</f>
        <v/>
      </c>
      <c r="O74" s="17" t="str">
        <f t="shared" si="26"/>
        <v>0:00,00</v>
      </c>
      <c r="P74" s="18">
        <f t="shared" si="27"/>
        <v>65</v>
      </c>
      <c r="AC74" s="16" t="str">
        <f t="shared" si="22"/>
        <v/>
      </c>
    </row>
    <row r="75" spans="1:29" x14ac:dyDescent="0.25">
      <c r="B75" s="2" t="str">
        <f t="shared" si="23"/>
        <v/>
      </c>
      <c r="C75" s="8"/>
      <c r="D75" s="9" t="str">
        <f t="shared" si="24"/>
        <v>U-Track</v>
      </c>
      <c r="E75" s="14"/>
      <c r="F75" s="15"/>
      <c r="G75" s="14"/>
      <c r="H75" s="14"/>
      <c r="I75" s="2" t="str">
        <f t="shared" si="25"/>
        <v/>
      </c>
      <c r="K75" s="17" t="str">
        <f>IF(E75="","",IF(OR(E75="NM",E75="DNS",E75="DNF",E75="DQ"),0,IF(INDEX(E$5:E75,1)="60m",IF(INT(15365/IF($D$4="ET",E75,E75+0.24)-1058)&gt;0,INT(15365/IF($D$4="ET",E75,E75+0.24)-1058),0),IF(INDEX(E$5:E75,1)="40m",IF(INT(10834/IF($D$4="ET",E75,E75+0.24)-996)&gt;0,INT(10834/IF($D$4="ET",E75,E75+0.24)-996),0),""))))</f>
        <v/>
      </c>
      <c r="L75" s="17" t="str">
        <f>IF(F75="","",IF(OR(F75="NM",F75="DNS",F75="DNF",F75="DQ"),0,IF(INDEX(F$65:F75,1)="1000m",IF(INT(276912/ ((LEFT(O75)*60)+MID(O75,3,2)+(MID(O75,6,2)/IF(VALUE(MID(O75,6,2))&lt;10,IF(VALUE(MID(O75,6,1))=0,100,10),100)))-738.5)&gt;0,INT(276912/ ((LEFT(O75)*60)+MID(O75,3,2)+(MID(O75,6,2)/IF(VALUE(MID(O75,6,2))&lt;10,IF(VALUE(MID(O75,6,1))=0,100,10),100)))-738.5),0),IF(INDEX(F$65:F75,1)="600m",IF(INT(160470.5/ ((LEFT(O75)*60)+MID(O75,3,2)+(MID(O75,6,2)/100))-811.35)&gt;0,INT(160470.5/ ((LEFT(O75)*60)+MID(O75,3,2)+(MID(O75,6,2)/100))-811.35),0),""))))</f>
        <v/>
      </c>
      <c r="M75" s="17" t="str">
        <f>IF(G75="","",IF(OR(G75="NM",G75="DNS",G75="DNF",G75="DQ"),0,IF(INDEX(G$65:G75,1)="Kogel",INT((303.73*SQRT(G75))-337.5),IF(INDEX(G$65:G75,1)="Vortex",IF(INT((126*SQRT(G75))-245.5)&gt;0,INT((126*SQRT(G75))-245.5),0),""))))</f>
        <v/>
      </c>
      <c r="N75" s="17" t="str">
        <f>IF(H75="","",IF(OR(H75="NM",H75="DNS",H75="DNF",H75="DQ"),0,IF(INDEX(H$65:H75,1)="Hoog",IF(H75&gt;1.35,INT((1977.53*SQRT(H75))-1698.5),INT((H75-0.67)*733.33333+100.7)),IF(INDEX(H$65:H75,1)="Ver",IF(H75&gt;4.41,INT((887.99*SQRT(H75))-1264.5),IF(INT((H75-1.91)*200+100.5)&gt;0,INT((H75-1.91)*200+100.5),0)),""))))</f>
        <v/>
      </c>
      <c r="O75" s="17" t="str">
        <f t="shared" si="26"/>
        <v>0:00,00</v>
      </c>
      <c r="P75" s="18">
        <f t="shared" si="27"/>
        <v>65</v>
      </c>
      <c r="AC75" s="16" t="str">
        <f t="shared" si="22"/>
        <v/>
      </c>
    </row>
    <row r="76" spans="1:29" x14ac:dyDescent="0.25">
      <c r="B76" s="2" t="str">
        <f t="shared" si="23"/>
        <v/>
      </c>
      <c r="C76" s="8"/>
      <c r="D76" s="9" t="str">
        <f t="shared" si="24"/>
        <v>U-Track</v>
      </c>
      <c r="E76" s="14"/>
      <c r="F76" s="15"/>
      <c r="G76" s="14"/>
      <c r="H76" s="14"/>
      <c r="I76" s="2" t="str">
        <f t="shared" si="25"/>
        <v/>
      </c>
      <c r="K76" s="17" t="str">
        <f>IF(E76="","",IF(OR(E76="NM",E76="DNS",E76="DNF",E76="DQ"),0,IF(INDEX(E$5:E76,1)="60m",IF(INT(15365/IF($D$4="ET",E76,E76+0.24)-1058)&gt;0,INT(15365/IF($D$4="ET",E76,E76+0.24)-1058),0),IF(INDEX(E$5:E76,1)="40m",IF(INT(10834/IF($D$4="ET",E76,E76+0.24)-996)&gt;0,INT(10834/IF($D$4="ET",E76,E76+0.24)-996),0),""))))</f>
        <v/>
      </c>
      <c r="L76" s="17" t="str">
        <f>IF(F76="","",IF(OR(F76="NM",F76="DNS",F76="DNF",F76="DQ"),0,IF(INDEX(F$65:F76,1)="1000m",IF(INT(276912/ ((LEFT(O76)*60)+MID(O76,3,2)+(MID(O76,6,2)/IF(VALUE(MID(O76,6,2))&lt;10,IF(VALUE(MID(O76,6,1))=0,100,10),100)))-738.5)&gt;0,INT(276912/ ((LEFT(O76)*60)+MID(O76,3,2)+(MID(O76,6,2)/IF(VALUE(MID(O76,6,2))&lt;10,IF(VALUE(MID(O76,6,1))=0,100,10),100)))-738.5),0),IF(INDEX(F$65:F76,1)="600m",IF(INT(160470.5/ ((LEFT(O76)*60)+MID(O76,3,2)+(MID(O76,6,2)/100))-811.35)&gt;0,INT(160470.5/ ((LEFT(O76)*60)+MID(O76,3,2)+(MID(O76,6,2)/100))-811.35),0),""))))</f>
        <v/>
      </c>
      <c r="M76" s="17" t="str">
        <f>IF(G76="","",IF(OR(G76="NM",G76="DNS",G76="DNF",G76="DQ"),0,IF(INDEX(G$65:G76,1)="Kogel",INT((303.73*SQRT(G76))-337.5),IF(INDEX(G$65:G76,1)="Vortex",IF(INT((126*SQRT(G76))-245.5)&gt;0,INT((126*SQRT(G76))-245.5),0),""))))</f>
        <v/>
      </c>
      <c r="N76" s="17" t="str">
        <f>IF(H76="","",IF(OR(H76="NM",H76="DNS",H76="DNF",H76="DQ"),0,IF(INDEX(H$65:H76,1)="Hoog",IF(H76&gt;1.35,INT((1977.53*SQRT(H76))-1698.5),INT((H76-0.67)*733.33333+100.7)),IF(INDEX(H$65:H76,1)="Ver",IF(H76&gt;4.41,INT((887.99*SQRT(H76))-1264.5),IF(INT((H76-1.91)*200+100.5)&gt;0,INT((H76-1.91)*200+100.5),0)),""))))</f>
        <v/>
      </c>
      <c r="O76" s="17" t="str">
        <f t="shared" si="26"/>
        <v>0:00,00</v>
      </c>
      <c r="P76" s="18">
        <f t="shared" si="27"/>
        <v>65</v>
      </c>
      <c r="AC76" s="16" t="str">
        <f t="shared" si="22"/>
        <v/>
      </c>
    </row>
    <row r="77" spans="1:29" x14ac:dyDescent="0.25">
      <c r="B77" s="2" t="str">
        <f t="shared" si="23"/>
        <v/>
      </c>
      <c r="C77" s="8"/>
      <c r="D77" s="9" t="str">
        <f t="shared" si="24"/>
        <v>U-Track</v>
      </c>
      <c r="E77" s="14"/>
      <c r="F77" s="15"/>
      <c r="G77" s="14"/>
      <c r="H77" s="14"/>
      <c r="I77" s="2" t="str">
        <f t="shared" si="25"/>
        <v/>
      </c>
      <c r="K77" s="17" t="str">
        <f>IF(E77="","",IF(OR(E77="NM",E77="DNS",E77="DNF",E77="DQ"),0,IF(INDEX(E$5:E77,1)="60m",IF(INT(15365/IF($D$4="ET",E77,E77+0.24)-1058)&gt;0,INT(15365/IF($D$4="ET",E77,E77+0.24)-1058),0),IF(INDEX(E$5:E77,1)="40m",IF(INT(10834/IF($D$4="ET",E77,E77+0.24)-996)&gt;0,INT(10834/IF($D$4="ET",E77,E77+0.24)-996),0),""))))</f>
        <v/>
      </c>
      <c r="L77" s="17" t="str">
        <f>IF(F77="","",IF(OR(F77="NM",F77="DNS",F77="DNF",F77="DQ"),0,IF(INDEX(F$65:F77,1)="1000m",IF(INT(276912/ ((LEFT(O77)*60)+MID(O77,3,2)+(MID(O77,6,2)/IF(VALUE(MID(O77,6,2))&lt;10,IF(VALUE(MID(O77,6,1))=0,100,10),100)))-738.5)&gt;0,INT(276912/ ((LEFT(O77)*60)+MID(O77,3,2)+(MID(O77,6,2)/IF(VALUE(MID(O77,6,2))&lt;10,IF(VALUE(MID(O77,6,1))=0,100,10),100)))-738.5),0),IF(INDEX(F$65:F77,1)="600m",IF(INT(160470.5/ ((LEFT(O77)*60)+MID(O77,3,2)+(MID(O77,6,2)/100))-811.35)&gt;0,INT(160470.5/ ((LEFT(O77)*60)+MID(O77,3,2)+(MID(O77,6,2)/100))-811.35),0),""))))</f>
        <v/>
      </c>
      <c r="M77" s="17" t="str">
        <f>IF(G77="","",IF(OR(G77="NM",G77="DNS",G77="DNF",G77="DQ"),0,IF(INDEX(G$65:G77,1)="Kogel",INT((303.73*SQRT(G77))-337.5),IF(INDEX(G$65:G77,1)="Vortex",IF(INT((126*SQRT(G77))-245.5)&gt;0,INT((126*SQRT(G77))-245.5),0),""))))</f>
        <v/>
      </c>
      <c r="N77" s="17" t="str">
        <f>IF(H77="","",IF(OR(H77="NM",H77="DNS",H77="DNF",H77="DQ"),0,IF(INDEX(H$65:H77,1)="Hoog",IF(H77&gt;1.35,INT((1977.53*SQRT(H77))-1698.5),INT((H77-0.67)*733.33333+100.7)),IF(INDEX(H$65:H77,1)="Ver",IF(H77&gt;4.41,INT((887.99*SQRT(H77))-1264.5),IF(INT((H77-1.91)*200+100.5)&gt;0,INT((H77-1.91)*200+100.5),0)),""))))</f>
        <v/>
      </c>
      <c r="O77" s="17" t="str">
        <f t="shared" si="26"/>
        <v>0:00,00</v>
      </c>
      <c r="P77" s="18">
        <f t="shared" si="27"/>
        <v>65</v>
      </c>
      <c r="AC77" s="16" t="str">
        <f t="shared" si="22"/>
        <v/>
      </c>
    </row>
    <row r="78" spans="1:29" x14ac:dyDescent="0.25">
      <c r="B78" s="2" t="str">
        <f t="shared" si="23"/>
        <v/>
      </c>
      <c r="C78" s="8"/>
      <c r="D78" s="9" t="str">
        <f t="shared" si="24"/>
        <v>U-Track</v>
      </c>
      <c r="E78" s="14"/>
      <c r="F78" s="15"/>
      <c r="G78" s="14"/>
      <c r="H78" s="14"/>
      <c r="I78" s="2" t="str">
        <f t="shared" si="25"/>
        <v/>
      </c>
      <c r="K78" s="17" t="str">
        <f>IF(E78="","",IF(OR(E78="NM",E78="DNS",E78="DNF",E78="DQ"),0,IF(INDEX(E$5:E78,1)="60m",IF(INT(15365/IF($D$4="ET",E78,E78+0.24)-1058)&gt;0,INT(15365/IF($D$4="ET",E78,E78+0.24)-1058),0),IF(INDEX(E$5:E78,1)="40m",IF(INT(10834/IF($D$4="ET",E78,E78+0.24)-996)&gt;0,INT(10834/IF($D$4="ET",E78,E78+0.24)-996),0),""))))</f>
        <v/>
      </c>
      <c r="L78" s="17" t="str">
        <f>IF(F78="","",IF(OR(F78="NM",F78="DNS",F78="DNF",F78="DQ"),0,IF(INDEX(F$65:F78,1)="1000m",IF(INT(276912/ ((LEFT(O78)*60)+MID(O78,3,2)+(MID(O78,6,2)/IF(VALUE(MID(O78,6,2))&lt;10,IF(VALUE(MID(O78,6,1))=0,100,10),100)))-738.5)&gt;0,INT(276912/ ((LEFT(O78)*60)+MID(O78,3,2)+(MID(O78,6,2)/IF(VALUE(MID(O78,6,2))&lt;10,IF(VALUE(MID(O78,6,1))=0,100,10),100)))-738.5),0),IF(INDEX(F$65:F78,1)="600m",IF(INT(160470.5/ ((LEFT(O78)*60)+MID(O78,3,2)+(MID(O78,6,2)/100))-811.35)&gt;0,INT(160470.5/ ((LEFT(O78)*60)+MID(O78,3,2)+(MID(O78,6,2)/100))-811.35),0),""))))</f>
        <v/>
      </c>
      <c r="M78" s="17" t="str">
        <f>IF(G78="","",IF(OR(G78="NM",G78="DNS",G78="DNF",G78="DQ"),0,IF(INDEX(G$65:G78,1)="Kogel",INT((303.73*SQRT(G78))-337.5),IF(INDEX(G$65:G78,1)="Vortex",IF(INT((126*SQRT(G78))-245.5)&gt;0,INT((126*SQRT(G78))-245.5),0),""))))</f>
        <v/>
      </c>
      <c r="N78" s="17" t="str">
        <f>IF(H78="","",IF(OR(H78="NM",H78="DNS",H78="DNF",H78="DQ"),0,IF(INDEX(H$65:H78,1)="Hoog",IF(H78&gt;1.35,INT((1977.53*SQRT(H78))-1698.5),INT((H78-0.67)*733.33333+100.7)),IF(INDEX(H$65:H78,1)="Ver",IF(H78&gt;4.41,INT((887.99*SQRT(H78))-1264.5),IF(INT((H78-1.91)*200+100.5)&gt;0,INT((H78-1.91)*200+100.5),0)),""))))</f>
        <v/>
      </c>
      <c r="O78" s="17" t="str">
        <f t="shared" si="26"/>
        <v>0:00,00</v>
      </c>
      <c r="P78" s="18">
        <f t="shared" si="27"/>
        <v>65</v>
      </c>
      <c r="AC78" s="16" t="str">
        <f t="shared" si="22"/>
        <v/>
      </c>
    </row>
    <row r="79" spans="1:29" x14ac:dyDescent="0.25">
      <c r="B79" s="2" t="str">
        <f t="shared" si="23"/>
        <v/>
      </c>
      <c r="C79" s="8"/>
      <c r="D79" s="9" t="str">
        <f t="shared" si="24"/>
        <v>U-Track</v>
      </c>
      <c r="E79" s="14"/>
      <c r="F79" s="15"/>
      <c r="G79" s="14"/>
      <c r="H79" s="14"/>
      <c r="I79" s="2" t="str">
        <f t="shared" si="25"/>
        <v/>
      </c>
      <c r="K79" s="17" t="str">
        <f>IF(E79="","",IF(OR(E79="NM",E79="DNS",E79="DNF",E79="DQ"),0,IF(INDEX(E$5:E79,1)="60m",IF(INT(15365/IF($D$4="ET",E79,E79+0.24)-1058)&gt;0,INT(15365/IF($D$4="ET",E79,E79+0.24)-1058),0),IF(INDEX(E$5:E79,1)="40m",IF(INT(10834/IF($D$4="ET",E79,E79+0.24)-996)&gt;0,INT(10834/IF($D$4="ET",E79,E79+0.24)-996),0),""))))</f>
        <v/>
      </c>
      <c r="L79" s="17" t="str">
        <f>IF(F79="","",IF(OR(F79="NM",F79="DNS",F79="DNF",F79="DQ"),0,IF(INDEX(F$65:F79,1)="1000m",IF(INT(276912/ ((LEFT(O79)*60)+MID(O79,3,2)+(MID(O79,6,2)/IF(VALUE(MID(O79,6,2))&lt;10,IF(VALUE(MID(O79,6,1))=0,100,10),100)))-738.5)&gt;0,INT(276912/ ((LEFT(O79)*60)+MID(O79,3,2)+(MID(O79,6,2)/IF(VALUE(MID(O79,6,2))&lt;10,IF(VALUE(MID(O79,6,1))=0,100,10),100)))-738.5),0),IF(INDEX(F$65:F79,1)="600m",IF(INT(160470.5/ ((LEFT(O79)*60)+MID(O79,3,2)+(MID(O79,6,2)/100))-811.35)&gt;0,INT(160470.5/ ((LEFT(O79)*60)+MID(O79,3,2)+(MID(O79,6,2)/100))-811.35),0),""))))</f>
        <v/>
      </c>
      <c r="M79" s="17" t="str">
        <f>IF(G79="","",IF(OR(G79="NM",G79="DNS",G79="DNF",G79="DQ"),0,IF(INDEX(G$65:G79,1)="Kogel",INT((303.73*SQRT(G79))-337.5),IF(INDEX(G$65:G79,1)="Vortex",IF(INT((126*SQRT(G79))-245.5)&gt;0,INT((126*SQRT(G79))-245.5),0),""))))</f>
        <v/>
      </c>
      <c r="N79" s="17" t="str">
        <f>IF(H79="","",IF(OR(H79="NM",H79="DNS",H79="DNF",H79="DQ"),0,IF(INDEX(H$65:H79,1)="Hoog",IF(H79&gt;1.35,INT((1977.53*SQRT(H79))-1698.5),INT((H79-0.67)*733.33333+100.7)),IF(INDEX(H$65:H79,1)="Ver",IF(H79&gt;4.41,INT((887.99*SQRT(H79))-1264.5),IF(INT((H79-1.91)*200+100.5)&gt;0,INT((H79-1.91)*200+100.5),0)),""))))</f>
        <v/>
      </c>
      <c r="O79" s="17" t="str">
        <f t="shared" si="26"/>
        <v>0:00,00</v>
      </c>
      <c r="P79" s="18">
        <f t="shared" si="27"/>
        <v>65</v>
      </c>
      <c r="AC79" s="16" t="str">
        <f t="shared" si="22"/>
        <v/>
      </c>
    </row>
    <row r="80" spans="1:29" x14ac:dyDescent="0.25">
      <c r="B80" s="2" t="str">
        <f t="shared" si="23"/>
        <v/>
      </c>
      <c r="C80" s="8"/>
      <c r="D80" s="9" t="str">
        <f t="shared" si="24"/>
        <v>U-Track</v>
      </c>
      <c r="E80" s="14"/>
      <c r="F80" s="15"/>
      <c r="G80" s="14"/>
      <c r="H80" s="14"/>
      <c r="I80" s="2" t="str">
        <f t="shared" si="25"/>
        <v/>
      </c>
      <c r="K80" s="17" t="str">
        <f>IF(E80="","",IF(OR(E80="NM",E80="DNS",E80="DNF",E80="DQ"),0,IF(INDEX(E$5:E80,1)="60m",IF(INT(15365/IF($D$4="ET",E80,E80+0.24)-1058)&gt;0,INT(15365/IF($D$4="ET",E80,E80+0.24)-1058),0),IF(INDEX(E$5:E80,1)="40m",IF(INT(10834/IF($D$4="ET",E80,E80+0.24)-996)&gt;0,INT(10834/IF($D$4="ET",E80,E80+0.24)-996),0),""))))</f>
        <v/>
      </c>
      <c r="L80" s="17" t="str">
        <f>IF(F80="","",IF(OR(F80="NM",F80="DNS",F80="DNF",F80="DQ"),0,IF(INDEX(F$65:F80,1)="1000m",IF(INT(276912/ ((LEFT(O80)*60)+MID(O80,3,2)+(MID(O80,6,2)/IF(VALUE(MID(O80,6,2))&lt;10,IF(VALUE(MID(O80,6,1))=0,100,10),100)))-738.5)&gt;0,INT(276912/ ((LEFT(O80)*60)+MID(O80,3,2)+(MID(O80,6,2)/IF(VALUE(MID(O80,6,2))&lt;10,IF(VALUE(MID(O80,6,1))=0,100,10),100)))-738.5),0),IF(INDEX(F$65:F80,1)="600m",IF(INT(160470.5/ ((LEFT(O80)*60)+MID(O80,3,2)+(MID(O80,6,2)/100))-811.35)&gt;0,INT(160470.5/ ((LEFT(O80)*60)+MID(O80,3,2)+(MID(O80,6,2)/100))-811.35),0),""))))</f>
        <v/>
      </c>
      <c r="M80" s="17" t="str">
        <f>IF(G80="","",IF(OR(G80="NM",G80="DNS",G80="DNF",G80="DQ"),0,IF(INDEX(G$65:G80,1)="Kogel",INT((303.73*SQRT(G80))-337.5),IF(INDEX(G$65:G80,1)="Vortex",IF(INT((126*SQRT(G80))-245.5)&gt;0,INT((126*SQRT(G80))-245.5),0),""))))</f>
        <v/>
      </c>
      <c r="N80" s="17" t="str">
        <f>IF(H80="","",IF(OR(H80="NM",H80="DNS",H80="DNF",H80="DQ"),0,IF(INDEX(H$65:H80,1)="Hoog",IF(H80&gt;1.35,INT((1977.53*SQRT(H80))-1698.5),INT((H80-0.67)*733.33333+100.7)),IF(INDEX(H$65:H80,1)="Ver",IF(H80&gt;4.41,INT((887.99*SQRT(H80))-1264.5),IF(INT((H80-1.91)*200+100.5)&gt;0,INT((H80-1.91)*200+100.5),0)),""))))</f>
        <v/>
      </c>
      <c r="O80" s="17" t="str">
        <f t="shared" si="26"/>
        <v>0:00,00</v>
      </c>
      <c r="P80" s="18">
        <f t="shared" si="27"/>
        <v>65</v>
      </c>
      <c r="AC80" s="16" t="str">
        <f t="shared" si="22"/>
        <v/>
      </c>
    </row>
    <row r="81" spans="1:29" x14ac:dyDescent="0.25">
      <c r="B81" s="2" t="str">
        <f t="shared" si="23"/>
        <v/>
      </c>
      <c r="C81" s="8"/>
      <c r="D81" s="9" t="str">
        <f t="shared" si="24"/>
        <v>U-Track</v>
      </c>
      <c r="E81" s="14"/>
      <c r="F81" s="15"/>
      <c r="G81" s="14"/>
      <c r="H81" s="14"/>
      <c r="I81" s="2" t="str">
        <f t="shared" si="25"/>
        <v/>
      </c>
      <c r="K81" s="17" t="str">
        <f>IF(E81="","",IF(OR(E81="NM",E81="DNS",E81="DNF",E81="DQ"),0,IF(INDEX(E$5:E81,1)="60m",IF(INT(15365/IF($D$4="ET",E81,E81+0.24)-1058)&gt;0,INT(15365/IF($D$4="ET",E81,E81+0.24)-1058),0),IF(INDEX(E$5:E81,1)="40m",IF(INT(10834/IF($D$4="ET",E81,E81+0.24)-996)&gt;0,INT(10834/IF($D$4="ET",E81,E81+0.24)-996),0),""))))</f>
        <v/>
      </c>
      <c r="L81" s="17" t="str">
        <f>IF(F81="","",IF(OR(F81="NM",F81="DNS",F81="DNF",F81="DQ"),0,IF(INDEX(F$65:F81,1)="1000m",IF(INT(276912/ ((LEFT(O81)*60)+MID(O81,3,2)+(MID(O81,6,2)/IF(VALUE(MID(O81,6,2))&lt;10,IF(VALUE(MID(O81,6,1))=0,100,10),100)))-738.5)&gt;0,INT(276912/ ((LEFT(O81)*60)+MID(O81,3,2)+(MID(O81,6,2)/IF(VALUE(MID(O81,6,2))&lt;10,IF(VALUE(MID(O81,6,1))=0,100,10),100)))-738.5),0),IF(INDEX(F$65:F81,1)="600m",IF(INT(160470.5/ ((LEFT(O81)*60)+MID(O81,3,2)+(MID(O81,6,2)/100))-811.35)&gt;0,INT(160470.5/ ((LEFT(O81)*60)+MID(O81,3,2)+(MID(O81,6,2)/100))-811.35),0),""))))</f>
        <v/>
      </c>
      <c r="M81" s="17" t="str">
        <f>IF(G81="","",IF(OR(G81="NM",G81="DNS",G81="DNF",G81="DQ"),0,IF(INDEX(G$65:G81,1)="Kogel",INT((303.73*SQRT(G81))-337.5),IF(INDEX(G$65:G81,1)="Vortex",IF(INT((126*SQRT(G81))-245.5)&gt;0,INT((126*SQRT(G81))-245.5),0),""))))</f>
        <v/>
      </c>
      <c r="N81" s="17" t="str">
        <f>IF(H81="","",IF(OR(H81="NM",H81="DNS",H81="DNF",H81="DQ"),0,IF(INDEX(H$65:H81,1)="Hoog",IF(H81&gt;1.35,INT((1977.53*SQRT(H81))-1698.5),INT((H81-0.67)*733.33333+100.7)),IF(INDEX(H$65:H81,1)="Ver",IF(H81&gt;4.41,INT((887.99*SQRT(H81))-1264.5),IF(INT((H81-1.91)*200+100.5)&gt;0,INT((H81-1.91)*200+100.5),0)),""))))</f>
        <v/>
      </c>
      <c r="O81" s="17" t="str">
        <f t="shared" si="26"/>
        <v>0:00,00</v>
      </c>
      <c r="P81" s="18">
        <f t="shared" si="27"/>
        <v>65</v>
      </c>
      <c r="AC81" s="16" t="str">
        <f t="shared" si="22"/>
        <v/>
      </c>
    </row>
    <row r="82" spans="1:29" x14ac:dyDescent="0.25">
      <c r="B82" s="2" t="str">
        <f t="shared" si="23"/>
        <v/>
      </c>
      <c r="C82" s="8"/>
      <c r="D82" s="9" t="str">
        <f t="shared" si="24"/>
        <v>U-Track</v>
      </c>
      <c r="E82" s="14"/>
      <c r="F82" s="15"/>
      <c r="G82" s="14"/>
      <c r="H82" s="14"/>
      <c r="I82" s="2" t="str">
        <f t="shared" si="25"/>
        <v/>
      </c>
      <c r="K82" s="17" t="str">
        <f>IF(E82="","",IF(OR(E82="NM",E82="DNS",E82="DNF",E82="DQ"),0,IF(INDEX(E$5:E82,1)="60m",IF(INT(15365/IF($D$4="ET",E82,E82+0.24)-1058)&gt;0,INT(15365/IF($D$4="ET",E82,E82+0.24)-1058),0),IF(INDEX(E$5:E82,1)="40m",IF(INT(10834/IF($D$4="ET",E82,E82+0.24)-996)&gt;0,INT(10834/IF($D$4="ET",E82,E82+0.24)-996),0),""))))</f>
        <v/>
      </c>
      <c r="L82" s="17" t="str">
        <f>IF(F82="","",IF(OR(F82="NM",F82="DNS",F82="DNF",F82="DQ"),0,IF(INDEX(F$65:F82,1)="1000m",IF(INT(276912/ ((LEFT(O82)*60)+MID(O82,3,2)+(MID(O82,6,2)/IF(VALUE(MID(O82,6,2))&lt;10,IF(VALUE(MID(O82,6,1))=0,100,10),100)))-738.5)&gt;0,INT(276912/ ((LEFT(O82)*60)+MID(O82,3,2)+(MID(O82,6,2)/IF(VALUE(MID(O82,6,2))&lt;10,IF(VALUE(MID(O82,6,1))=0,100,10),100)))-738.5),0),IF(INDEX(F$65:F82,1)="600m",IF(INT(160470.5/ ((LEFT(O82)*60)+MID(O82,3,2)+(MID(O82,6,2)/100))-811.35)&gt;0,INT(160470.5/ ((LEFT(O82)*60)+MID(O82,3,2)+(MID(O82,6,2)/100))-811.35),0),""))))</f>
        <v/>
      </c>
      <c r="M82" s="17" t="str">
        <f>IF(G82="","",IF(OR(G82="NM",G82="DNS",G82="DNF",G82="DQ"),0,IF(INDEX(G$65:G82,1)="Kogel",INT((303.73*SQRT(G82))-337.5),IF(INDEX(G$65:G82,1)="Vortex",IF(INT((126*SQRT(G82))-245.5)&gt;0,INT((126*SQRT(G82))-245.5),0),""))))</f>
        <v/>
      </c>
      <c r="N82" s="17" t="str">
        <f>IF(H82="","",IF(OR(H82="NM",H82="DNS",H82="DNF",H82="DQ"),0,IF(INDEX(H$65:H82,1)="Hoog",IF(H82&gt;1.35,INT((1977.53*SQRT(H82))-1698.5),INT((H82-0.67)*733.33333+100.7)),IF(INDEX(H$65:H82,1)="Ver",IF(H82&gt;4.41,INT((887.99*SQRT(H82))-1264.5),IF(INT((H82-1.91)*200+100.5)&gt;0,INT((H82-1.91)*200+100.5),0)),""))))</f>
        <v/>
      </c>
      <c r="O82" s="17" t="str">
        <f t="shared" si="26"/>
        <v>0:00,00</v>
      </c>
      <c r="P82" s="18">
        <f t="shared" si="27"/>
        <v>65</v>
      </c>
      <c r="AC82" s="16" t="str">
        <f t="shared" si="22"/>
        <v/>
      </c>
    </row>
    <row r="83" spans="1:29" x14ac:dyDescent="0.25">
      <c r="B83" s="2" t="str">
        <f t="shared" si="23"/>
        <v/>
      </c>
      <c r="C83" s="8"/>
      <c r="D83" s="9" t="str">
        <f t="shared" si="24"/>
        <v>U-Track</v>
      </c>
      <c r="E83" s="14"/>
      <c r="F83" s="15"/>
      <c r="G83" s="14"/>
      <c r="H83" s="14"/>
      <c r="I83" s="2" t="str">
        <f t="shared" si="25"/>
        <v/>
      </c>
      <c r="K83" s="17" t="str">
        <f>IF(E83="","",IF(OR(E83="NM",E83="DNS",E83="DNF",E83="DQ"),0,IF(INDEX(E$5:E83,1)="60m",IF(INT(15365/IF($D$4="ET",E83,E83+0.24)-1058)&gt;0,INT(15365/IF($D$4="ET",E83,E83+0.24)-1058),0),IF(INDEX(E$5:E83,1)="40m",IF(INT(10834/IF($D$4="ET",E83,E83+0.24)-996)&gt;0,INT(10834/IF($D$4="ET",E83,E83+0.24)-996),0),""))))</f>
        <v/>
      </c>
      <c r="L83" s="17" t="str">
        <f>IF(F83="","",IF(OR(F83="NM",F83="DNS",F83="DNF",F83="DQ"),0,IF(INDEX(F$65:F83,1)="1000m",IF(INT(276912/ ((LEFT(O83)*60)+MID(O83,3,2)+(MID(O83,6,2)/IF(VALUE(MID(O83,6,2))&lt;10,IF(VALUE(MID(O83,6,1))=0,100,10),100)))-738.5)&gt;0,INT(276912/ ((LEFT(O83)*60)+MID(O83,3,2)+(MID(O83,6,2)/IF(VALUE(MID(O83,6,2))&lt;10,IF(VALUE(MID(O83,6,1))=0,100,10),100)))-738.5),0),IF(INDEX(F$65:F83,1)="600m",IF(INT(160470.5/ ((LEFT(O83)*60)+MID(O83,3,2)+(MID(O83,6,2)/100))-811.35)&gt;0,INT(160470.5/ ((LEFT(O83)*60)+MID(O83,3,2)+(MID(O83,6,2)/100))-811.35),0),""))))</f>
        <v/>
      </c>
      <c r="M83" s="17" t="str">
        <f>IF(G83="","",IF(OR(G83="NM",G83="DNS",G83="DNF",G83="DQ"),0,IF(INDEX(G$65:G83,1)="Kogel",INT((303.73*SQRT(G83))-337.5),IF(INDEX(G$65:G83,1)="Vortex",IF(INT((126*SQRT(G83))-245.5)&gt;0,INT((126*SQRT(G83))-245.5),0),""))))</f>
        <v/>
      </c>
      <c r="N83" s="17" t="str">
        <f>IF(H83="","",IF(OR(H83="NM",H83="DNS",H83="DNF",H83="DQ"),0,IF(INDEX(H$65:H83,1)="Hoog",IF(H83&gt;1.35,INT((1977.53*SQRT(H83))-1698.5),INT((H83-0.67)*733.33333+100.7)),IF(INDEX(H$65:H83,1)="Ver",IF(H83&gt;4.41,INT((887.99*SQRT(H83))-1264.5),IF(INT((H83-1.91)*200+100.5)&gt;0,INT((H83-1.91)*200+100.5),0)),""))))</f>
        <v/>
      </c>
      <c r="O83" s="17" t="str">
        <f t="shared" si="26"/>
        <v>0:00,00</v>
      </c>
      <c r="P83" s="18">
        <f t="shared" si="27"/>
        <v>65</v>
      </c>
      <c r="AC83" s="16" t="str">
        <f t="shared" si="22"/>
        <v/>
      </c>
    </row>
    <row r="84" spans="1:29" x14ac:dyDescent="0.25">
      <c r="B84" s="2" t="str">
        <f t="shared" si="23"/>
        <v/>
      </c>
      <c r="C84" s="8"/>
      <c r="D84" s="9" t="str">
        <f t="shared" si="24"/>
        <v>U-Track</v>
      </c>
      <c r="E84" s="14"/>
      <c r="F84" s="15"/>
      <c r="G84" s="14"/>
      <c r="H84" s="14"/>
      <c r="I84" s="2" t="str">
        <f t="shared" si="25"/>
        <v/>
      </c>
      <c r="K84" s="17" t="str">
        <f>IF(E84="","",IF(OR(E84="NM",E84="DNS",E84="DNF",E84="DQ"),0,IF(INDEX(E$5:E84,1)="60m",IF(INT(15365/IF($D$4="ET",E84,E84+0.24)-1058)&gt;0,INT(15365/IF($D$4="ET",E84,E84+0.24)-1058),0),IF(INDEX(E$5:E84,1)="40m",IF(INT(10834/IF($D$4="ET",E84,E84+0.24)-996)&gt;0,INT(10834/IF($D$4="ET",E84,E84+0.24)-996),0),""))))</f>
        <v/>
      </c>
      <c r="L84" s="17" t="str">
        <f>IF(F84="","",IF(OR(F84="NM",F84="DNS",F84="DNF",F84="DQ"),0,IF(INDEX(F$65:F84,1)="1000m",IF(INT(276912/ ((LEFT(O84)*60)+MID(O84,3,2)+(MID(O84,6,2)/IF(VALUE(MID(O84,6,2))&lt;10,IF(VALUE(MID(O84,6,1))=0,100,10),100)))-738.5)&gt;0,INT(276912/ ((LEFT(O84)*60)+MID(O84,3,2)+(MID(O84,6,2)/IF(VALUE(MID(O84,6,2))&lt;10,IF(VALUE(MID(O84,6,1))=0,100,10),100)))-738.5),0),IF(INDEX(F$65:F84,1)="600m",IF(INT(160470.5/ ((LEFT(O84)*60)+MID(O84,3,2)+(MID(O84,6,2)/100))-811.35)&gt;0,INT(160470.5/ ((LEFT(O84)*60)+MID(O84,3,2)+(MID(O84,6,2)/100))-811.35),0),""))))</f>
        <v/>
      </c>
      <c r="M84" s="17" t="str">
        <f>IF(G84="","",IF(OR(G84="NM",G84="DNS",G84="DNF",G84="DQ"),0,IF(INDEX(G$65:G84,1)="Kogel",INT((303.73*SQRT(G84))-337.5),IF(INDEX(G$65:G84,1)="Vortex",IF(INT((126*SQRT(G84))-245.5)&gt;0,INT((126*SQRT(G84))-245.5),0),""))))</f>
        <v/>
      </c>
      <c r="N84" s="17" t="str">
        <f>IF(H84="","",IF(OR(H84="NM",H84="DNS",H84="DNF",H84="DQ"),0,IF(INDEX(H$65:H84,1)="Hoog",IF(H84&gt;1.35,INT((1977.53*SQRT(H84))-1698.5),INT((H84-0.67)*733.33333+100.7)),IF(INDEX(H$65:H84,1)="Ver",IF(H84&gt;4.41,INT((887.99*SQRT(H84))-1264.5),IF(INT((H84-1.91)*200+100.5)&gt;0,INT((H84-1.91)*200+100.5),0)),""))))</f>
        <v/>
      </c>
      <c r="O84" s="17" t="str">
        <f t="shared" si="26"/>
        <v>0:00,00</v>
      </c>
      <c r="P84" s="18">
        <f t="shared" si="27"/>
        <v>65</v>
      </c>
      <c r="AC84" s="16" t="str">
        <f t="shared" si="22"/>
        <v/>
      </c>
    </row>
    <row r="85" spans="1:29" x14ac:dyDescent="0.25">
      <c r="B85" s="2" t="str">
        <f t="shared" si="23"/>
        <v/>
      </c>
      <c r="C85" s="8"/>
      <c r="D85" s="9" t="str">
        <f t="shared" si="24"/>
        <v>U-Track</v>
      </c>
      <c r="E85" s="14"/>
      <c r="F85" s="15"/>
      <c r="G85" s="14"/>
      <c r="H85" s="14"/>
      <c r="I85" s="2" t="str">
        <f t="shared" si="25"/>
        <v/>
      </c>
      <c r="K85" s="17" t="str">
        <f>IF(E85="","",IF(OR(E85="NM",E85="DNS",E85="DNF",E85="DQ"),0,IF(INDEX(E$5:E85,1)="60m",IF(INT(15365/IF($D$4="ET",E85,E85+0.24)-1058)&gt;0,INT(15365/IF($D$4="ET",E85,E85+0.24)-1058),0),IF(INDEX(E$5:E85,1)="40m",IF(INT(10834/IF($D$4="ET",E85,E85+0.24)-996)&gt;0,INT(10834/IF($D$4="ET",E85,E85+0.24)-996),0),""))))</f>
        <v/>
      </c>
      <c r="L85" s="17" t="str">
        <f>IF(F85="","",IF(OR(F85="NM",F85="DNS",F85="DNF",F85="DQ"),0,IF(INDEX(F$65:F85,1)="1000m",IF(INT(276912/ ((LEFT(O85)*60)+MID(O85,3,2)+(MID(O85,6,2)/IF(VALUE(MID(O85,6,2))&lt;10,IF(VALUE(MID(O85,6,1))=0,100,10),100)))-738.5)&gt;0,INT(276912/ ((LEFT(O85)*60)+MID(O85,3,2)+(MID(O85,6,2)/IF(VALUE(MID(O85,6,2))&lt;10,IF(VALUE(MID(O85,6,1))=0,100,10),100)))-738.5),0),IF(INDEX(F$65:F85,1)="600m",IF(INT(160470.5/ ((LEFT(O85)*60)+MID(O85,3,2)+(MID(O85,6,2)/100))-811.35)&gt;0,INT(160470.5/ ((LEFT(O85)*60)+MID(O85,3,2)+(MID(O85,6,2)/100))-811.35),0),""))))</f>
        <v/>
      </c>
      <c r="M85" s="17" t="str">
        <f>IF(G85="","",IF(OR(G85="NM",G85="DNS",G85="DNF",G85="DQ"),0,IF(INDEX(G$65:G85,1)="Kogel",INT((303.73*SQRT(G85))-337.5),IF(INDEX(G$65:G85,1)="Vortex",IF(INT((126*SQRT(G85))-245.5)&gt;0,INT((126*SQRT(G85))-245.5),0),""))))</f>
        <v/>
      </c>
      <c r="N85" s="17" t="str">
        <f>IF(H85="","",IF(OR(H85="NM",H85="DNS",H85="DNF",H85="DQ"),0,IF(INDEX(H$65:H85,1)="Hoog",IF(H85&gt;1.35,INT((1977.53*SQRT(H85))-1698.5),INT((H85-0.67)*733.33333+100.7)),IF(INDEX(H$65:H85,1)="Ver",IF(H85&gt;4.41,INT((887.99*SQRT(H85))-1264.5),IF(INT((H85-1.91)*200+100.5)&gt;0,INT((H85-1.91)*200+100.5),0)),""))))</f>
        <v/>
      </c>
      <c r="O85" s="17" t="str">
        <f t="shared" si="26"/>
        <v>0:00,00</v>
      </c>
      <c r="P85" s="18">
        <f t="shared" si="27"/>
        <v>65</v>
      </c>
      <c r="AC85" s="16" t="str">
        <f t="shared" si="22"/>
        <v/>
      </c>
    </row>
    <row r="86" spans="1:29" x14ac:dyDescent="0.25">
      <c r="A86" s="2" t="s">
        <v>34</v>
      </c>
      <c r="B86" s="9" t="s">
        <v>41</v>
      </c>
      <c r="E86" s="2" t="s">
        <v>73</v>
      </c>
      <c r="P86" s="18">
        <f t="shared" si="27"/>
        <v>65</v>
      </c>
    </row>
    <row r="87" spans="1:29" x14ac:dyDescent="0.25">
      <c r="A87" s="2" t="s">
        <v>63</v>
      </c>
      <c r="B87" s="2" t="s">
        <v>13</v>
      </c>
      <c r="C87" s="2" t="s">
        <v>33</v>
      </c>
      <c r="D87" s="2" t="s">
        <v>24</v>
      </c>
      <c r="E87" s="2" t="s">
        <v>34</v>
      </c>
      <c r="F87" s="2" t="s">
        <v>35</v>
      </c>
      <c r="G87" s="20" t="s">
        <v>36</v>
      </c>
      <c r="H87" s="2" t="s">
        <v>37</v>
      </c>
      <c r="O87" s="17" t="str">
        <f>IF(B87="#",IF(RIGHT(B86,7)="4 x 60m","4x60m",IF(RIGHT(B86,7)="4 x 40m","4x40m","")),O86)</f>
        <v>4x40m</v>
      </c>
      <c r="P87" s="18">
        <f t="shared" si="27"/>
        <v>87</v>
      </c>
    </row>
    <row r="88" spans="1:29" x14ac:dyDescent="0.25">
      <c r="B88" s="2">
        <v>1</v>
      </c>
      <c r="C88" s="8"/>
      <c r="D88" s="9" t="str">
        <f t="shared" ref="D88:D93" si="28">IF(D$2&lt;&gt;"",D$2,"")</f>
        <v>U-Track</v>
      </c>
      <c r="E88" s="2" t="str">
        <f>IF(E87="Categorie",IF(LEFT(B86,16)="Jongens Pupil A1","JPA1",IF(LEFT(B86,16)="Jongens Pupil A2","JPA2",IF(LEFT(B86,15)="Jongens Pupil B","JPB",IF(LEFT(B86,15)="Jongens Pupil C","JPC",IF(LEFT(B86,15)="Jongens Pupil D","JPD",IF(LEFT(B86,16)="Meisjes Pupil A1","MPA1",IF(LEFT(B86,16)="Meisjes Pupil A2","MPA2",IF(LEFT(B86,15)="Meisjes Pupil B","MPB",IF(LEFT(B86,15)="Meisjes Pupil C","MPC",IF(LEFT(B86,15)="Meisjes Pupil D","MPD","")))))))))),E87)</f>
        <v>JPB</v>
      </c>
      <c r="F88" s="2">
        <v>4</v>
      </c>
      <c r="G88" s="14"/>
      <c r="H88" s="2" t="str">
        <f>IF(OR(G88="",G88="DNF",G88="DNS",G88="DQ",NOT(ISERROR(FIND("combi",LOWER(C88))))),"",IF(O88="4x60m",IF(INT(59225/IF($D$4="ET",G88,G88+0.24)-1030)&gt;0,INT(59225/IF($D$4="ET",G88,G88+0.24)-1030),0),IF(O88="4x40m",IF(INT(41050/IF($D$4="ET",G88,G88+0.24)-953)&gt;0,INT(41050/IF($D$4="ET",G88,G88+0.24)-953),0),"")))</f>
        <v/>
      </c>
      <c r="O88" s="17" t="str">
        <f>IF(B88="#",IF(RIGHT(B87,7)="4 x 60m","4x60m",IF(RIGHT(B87,7)="4 x 40m","4x40m","")),O87)</f>
        <v>4x40m</v>
      </c>
      <c r="P88" s="18">
        <f t="shared" si="27"/>
        <v>87</v>
      </c>
      <c r="AC88" s="16" t="str">
        <f>IF(AND($D$4="HT",G88&lt;&gt;""),IF(AND(OR(G88&lt;&gt;"DNF"),OR(G88&lt;&gt;"DNS"),OR(G88&lt;&gt;"DQ"),OR(RIGHT(TEXT(G88,"#,00"),1)&lt;&gt;"0",LEFT(RIGHT(TEXT(G88,"#,00"),3),1)&lt;&gt;",")),"ongeldig",""),"")</f>
        <v/>
      </c>
    </row>
    <row r="89" spans="1:29" x14ac:dyDescent="0.25">
      <c r="B89" s="2">
        <v>2</v>
      </c>
      <c r="C89" s="8"/>
      <c r="D89" s="9" t="str">
        <f t="shared" si="28"/>
        <v>U-Track</v>
      </c>
      <c r="E89" s="2" t="str">
        <f t="shared" ref="E89:E93" si="29">IF(E88="Categorie",IF(LEFT(B87,16)="Jongens Pupil A1","JPA1",IF(LEFT(B87,16)="Jongens Pupil A2","JPA2",IF(LEFT(B87,15)="Jongens Pupil B","JPB",IF(LEFT(B87,15)="Jongens Pupil C","JPC",IF(LEFT(B87,15)="Jongens Pupil D","JPD",IF(LEFT(B87,16)="Meisjes Pupil A1","MPA1",IF(LEFT(B87,16)="Meisjes Pupil A2","MPA2",IF(LEFT(B87,15)="Meisjes Pupil B","MPB",IF(LEFT(B87,15)="Meisjes Pupil C","MPC",IF(LEFT(B87,15)="Meisjes Pupil D","MPD","")))))))))),E88)</f>
        <v>JPB</v>
      </c>
      <c r="F89" s="2">
        <v>4</v>
      </c>
      <c r="G89" s="14"/>
      <c r="H89" s="2" t="str">
        <f t="shared" ref="H89:H93" si="30">IF(OR(G89="",G89="DNF",G89="DNS",G89="DQ",NOT(ISERROR(FIND("combi",LOWER(C89))))),"",IF(O89="4x60m",IF(INT(59225/IF($D$4="ET",G89,G89+0.24)-1030)&gt;0,INT(59225/IF($D$4="ET",G89,G89+0.24)-1030),0),IF(O89="4x40m",IF(INT(41050/IF($D$4="ET",G89,G89+0.24)-953)&gt;0,INT(41050/IF($D$4="ET",G89,G89+0.24)-953),0),"")))</f>
        <v/>
      </c>
      <c r="O89" s="17" t="str">
        <f t="shared" ref="O89:O93" si="31">IF(B89="#",IF(RIGHT(B88,7)="4 x 60m","4x60m",IF(RIGHT(B88,7)="4 x 40m","4x40m","")),O88)</f>
        <v>4x40m</v>
      </c>
      <c r="P89" s="18">
        <f t="shared" si="27"/>
        <v>87</v>
      </c>
      <c r="AC89" s="16" t="str">
        <f t="shared" ref="AC89:AC93" si="32">IF(AND($D$4="HT",G89&lt;&gt;""),IF(OR(RIGHT(TEXT(G89,"#,00"),1)&lt;&gt;"0",LEFT(RIGHT(TEXT(G89,"#,00"),3),1)&lt;&gt;","),"ongeldig",""),"")</f>
        <v/>
      </c>
    </row>
    <row r="90" spans="1:29" x14ac:dyDescent="0.25">
      <c r="B90" s="2">
        <v>3</v>
      </c>
      <c r="C90" s="8"/>
      <c r="D90" s="9" t="str">
        <f t="shared" si="28"/>
        <v>U-Track</v>
      </c>
      <c r="E90" s="2" t="str">
        <f t="shared" si="29"/>
        <v>JPB</v>
      </c>
      <c r="F90" s="2">
        <v>4</v>
      </c>
      <c r="G90" s="14"/>
      <c r="H90" s="2" t="str">
        <f t="shared" si="30"/>
        <v/>
      </c>
      <c r="O90" s="17" t="str">
        <f t="shared" si="31"/>
        <v>4x40m</v>
      </c>
      <c r="P90" s="18">
        <f t="shared" si="27"/>
        <v>87</v>
      </c>
      <c r="AC90" s="16" t="str">
        <f t="shared" si="32"/>
        <v/>
      </c>
    </row>
    <row r="91" spans="1:29" x14ac:dyDescent="0.25">
      <c r="B91" s="2">
        <v>4</v>
      </c>
      <c r="C91" s="8"/>
      <c r="D91" s="9" t="str">
        <f t="shared" si="28"/>
        <v>U-Track</v>
      </c>
      <c r="E91" s="2" t="str">
        <f t="shared" si="29"/>
        <v>JPB</v>
      </c>
      <c r="F91" s="2">
        <v>4</v>
      </c>
      <c r="G91" s="14"/>
      <c r="H91" s="2" t="str">
        <f t="shared" si="30"/>
        <v/>
      </c>
      <c r="O91" s="17" t="str">
        <f t="shared" si="31"/>
        <v>4x40m</v>
      </c>
      <c r="P91" s="18">
        <f t="shared" si="27"/>
        <v>87</v>
      </c>
      <c r="AC91" s="16" t="str">
        <f t="shared" si="32"/>
        <v/>
      </c>
    </row>
    <row r="92" spans="1:29" x14ac:dyDescent="0.25">
      <c r="B92" s="2">
        <v>5</v>
      </c>
      <c r="C92" s="8"/>
      <c r="D92" s="9" t="str">
        <f t="shared" si="28"/>
        <v>U-Track</v>
      </c>
      <c r="E92" s="2" t="str">
        <f t="shared" si="29"/>
        <v>JPB</v>
      </c>
      <c r="F92" s="2">
        <v>4</v>
      </c>
      <c r="G92" s="14"/>
      <c r="H92" s="2" t="str">
        <f t="shared" si="30"/>
        <v/>
      </c>
      <c r="O92" s="17" t="str">
        <f t="shared" si="31"/>
        <v>4x40m</v>
      </c>
      <c r="P92" s="18">
        <f t="shared" si="27"/>
        <v>87</v>
      </c>
      <c r="AC92" s="16" t="str">
        <f t="shared" si="32"/>
        <v/>
      </c>
    </row>
    <row r="93" spans="1:29" x14ac:dyDescent="0.25">
      <c r="B93" s="2">
        <v>6</v>
      </c>
      <c r="C93" s="8"/>
      <c r="D93" s="9" t="str">
        <f t="shared" si="28"/>
        <v>U-Track</v>
      </c>
      <c r="E93" s="2" t="str">
        <f t="shared" si="29"/>
        <v>JPB</v>
      </c>
      <c r="F93" s="2">
        <v>4</v>
      </c>
      <c r="G93" s="14"/>
      <c r="H93" s="2" t="str">
        <f t="shared" si="30"/>
        <v/>
      </c>
      <c r="O93" s="17" t="str">
        <f t="shared" si="31"/>
        <v>4x40m</v>
      </c>
      <c r="P93" s="18">
        <f t="shared" si="27"/>
        <v>87</v>
      </c>
      <c r="AC93" s="16" t="str">
        <f t="shared" si="32"/>
        <v/>
      </c>
    </row>
    <row r="94" spans="1:29" x14ac:dyDescent="0.25">
      <c r="A94" s="2" t="s">
        <v>34</v>
      </c>
      <c r="B94" s="9" t="s">
        <v>42</v>
      </c>
    </row>
    <row r="95" spans="1:29" x14ac:dyDescent="0.25">
      <c r="A95" s="2" t="s">
        <v>62</v>
      </c>
      <c r="B95" s="2" t="s">
        <v>13</v>
      </c>
      <c r="C95" s="2" t="s">
        <v>23</v>
      </c>
      <c r="D95" s="2" t="s">
        <v>24</v>
      </c>
      <c r="E95" s="11" t="s">
        <v>14</v>
      </c>
      <c r="F95" s="12" t="s">
        <v>15</v>
      </c>
      <c r="G95" s="11" t="s">
        <v>31</v>
      </c>
      <c r="H95" s="11" t="s">
        <v>25</v>
      </c>
      <c r="I95" s="5" t="s">
        <v>28</v>
      </c>
      <c r="J95" s="18"/>
      <c r="K95" s="19" t="str">
        <f>CONCATENATE(E95,"p")</f>
        <v>40mp</v>
      </c>
      <c r="L95" s="19" t="str">
        <f>CONCATENATE(F95,"p")</f>
        <v>600mp</v>
      </c>
      <c r="M95" s="19" t="str">
        <f>CONCATENATE(G95,"p")</f>
        <v>Vortexp</v>
      </c>
      <c r="N95" s="19" t="str">
        <f>CONCATENATE(H95,"p")</f>
        <v>Verp</v>
      </c>
      <c r="O95" s="19" t="str">
        <f>CONCATENATE(F95,"t")</f>
        <v>600mt</v>
      </c>
      <c r="P95" s="18">
        <f>IF(B95="#",ROW(B95),P94)</f>
        <v>95</v>
      </c>
    </row>
    <row r="96" spans="1:29" x14ac:dyDescent="0.25">
      <c r="B96" s="2">
        <f>IF(I96="","",RANK(I96,I$96:I$115))</f>
        <v>2</v>
      </c>
      <c r="C96" s="8" t="s">
        <v>99</v>
      </c>
      <c r="D96" s="9" t="str">
        <f>IF(D$2&lt;&gt;"",D$2,"")</f>
        <v>U-Track</v>
      </c>
      <c r="E96" s="14">
        <v>7.46</v>
      </c>
      <c r="F96" s="15">
        <v>1.738425925925926E-3</v>
      </c>
      <c r="G96" s="14"/>
      <c r="H96" s="14">
        <v>2.77</v>
      </c>
      <c r="I96" s="2">
        <f>IF(SUM(K96:N96)&gt;0,SUM(K96:N96),"")</f>
        <v>1530</v>
      </c>
      <c r="K96" s="17">
        <f>IF(E96="","",IF(OR(E96="NM",E96="DNS",E96="DNF",E96="DQ"),0,IF(INDEX(E$5:E96,1)="60m",IF(INT(15365/IF($D$4="ET",E96,E96+0.24)-1058)&gt;0,INT(15365/IF($D$4="ET",E96,E96+0.24)-1058),0),IF(INDEX(E$5:E96,1)="40m",IF(INT(10834/IF($D$4="ET",E96,E96+0.24)-996)&gt;0,INT(10834/IF($D$4="ET",E96,E96+0.24)-996),0),""))))</f>
        <v>1001</v>
      </c>
      <c r="L96" s="17">
        <f>IF(F96="","",IF(OR(F96="NM",F96="DNS",F96="DNF",F96="DQ"),0,IF(INDEX(F$95:F96,1)="1000m",IF(INT(276912/ ((LEFT(O96)*60)+MID(O96,3,2)+(MID(O96,6,2)/IF(VALUE(MID(O96,6,2))&lt;10,IF(VALUE(MID(O96,6,1))=0,100,10),100)))-738.5)&gt;0,INT(276912/ ((LEFT(O96)*60)+MID(O96,3,2)+(MID(O96,6,2)/IF(VALUE(MID(O96,6,2))&lt;10,IF(VALUE(MID(O96,6,1))=0,100,10),100)))-738.5),0),IF(INDEX(F$95:F96,1)="600m",IF(INT(160470.5/ ((LEFT(O96)*60)+MID(O96,3,2)+(MID(O96,6,2)/100))-811.35)&gt;0,INT(160470.5/ ((LEFT(O96)*60)+MID(O96,3,2)+(MID(O96,6,2)/100))-811.35),0),""))))</f>
        <v>257</v>
      </c>
      <c r="M96" s="17" t="str">
        <f>IF(G96="","",IF(OR(G96="NM",G96="DNS",G96="DNF",G96="DQ"),0,IF(INDEX(G$95:G96,1)="Kogel",INT((303.73*SQRT(G96))-337.5),IF(INDEX(G$95:G96,1)="Vortex",IF(INT((126*SQRT(G96))-245.5)&gt;0,INT((126*SQRT(G96))-245.5),0),""))))</f>
        <v/>
      </c>
      <c r="N96" s="17">
        <f>IF(H96="","",IF(OR(H96="NM",H96="DNS",H96="DNF",H96="DQ"),0,IF(INDEX(H$95:H96,1)="Hoog",IF(H96&gt;1.35,INT((1977.53*SQRT(H96))-1698.5),INT((H96-0.67)*733.33333+100.7)),IF(INDEX(H$95:H96,1)="Ver",IF(H96&gt;4.41,INT((887.99*SQRT(H96))-1264.5),IF(INT((H96-1.91)*200+100.5)&gt;0,INT((H96-1.91)*200+100.5),0)),""))))</f>
        <v>272</v>
      </c>
      <c r="O96" s="17" t="str">
        <f>TEXT(F96,"[m]:ss,00")</f>
        <v>2:30,20</v>
      </c>
      <c r="P96" s="18">
        <f>IF(B96="#",ROW(B96),P95)</f>
        <v>95</v>
      </c>
      <c r="AC96" s="16" t="str">
        <f t="shared" ref="AC96:AC115" si="33">IF(AND($D$4="HT",E96&lt;&gt;"",F96&lt;&gt;""),IF(AND(OR(E96&lt;&gt;"DNF",F96&lt;&gt;"DNF"),OR(E96&lt;&gt;"DNF",F96&lt;&gt;"DNS"),OR(E96&lt;&gt;"DNF",F96&lt;&gt;"DQ"),OR(E96&lt;&gt;"DNS",F96&lt;&gt;"DNF"),OR(E96&lt;&gt;"DNS",F96&lt;&gt;"DNS"),OR(E96&lt;&gt;"DNS",F96&lt;&gt;"DQ"),OR(E96&lt;&gt;"DQ",F96&lt;&gt;"DNF"),OR(E96&lt;&gt;"DQ",F96&lt;&gt;"DNS"),OR(E96&lt;&gt;"DQ",F96&lt;&gt;"DQ"),OR(E96&lt;&gt;"DNF",OR(RIGHT(TEXT(F96,"[m]:ss,00"),1)&lt;&gt;"0",LEFT(RIGHT(TEXT(F96,"[m]:ss,00"),3),1)&lt;&gt;",")),OR(E96&lt;&gt;"DNS",OR(RIGHT(TEXT(F96,"[m]:ss,00"),1)&lt;&gt;"0",LEFT(RIGHT(TEXT(F96,"[m]:ss,00"),3),1)&lt;&gt;",")),OR(E96&lt;&gt;"DQ",OR(RIGHT(TEXT(F96,"[m]:ss,00"),1)&lt;&gt;"0",LEFT(RIGHT(TEXT(F96,"[m]:ss,00"),3),1)&lt;&gt;",")),OR(OR(RIGHT(TEXT(E96,"#,00"),1)&lt;&gt;"0",LEFT(RIGHT(TEXT(E96,"#,00"),3),1)&lt;&gt;","),OR(RIGHT(TEXT(F96,"[m]:ss,00"),1)&lt;&gt;"0",LEFT(RIGHT(TEXT(F96,"[m]:ss,00"),3),1)&lt;&gt;",")),OR(OR(RIGHT(TEXT(E96,"#,00"),1)&lt;&gt;"0",LEFT(RIGHT(TEXT(E96,"#,00"),3),1)&lt;&gt;","),OR(F96&lt;&gt;"DNF")),OR(OR(RIGHT(TEXT(E96,"#,00"),1)&lt;&gt;"0",LEFT(RIGHT(TEXT(E96,"#,00"),3),1)&lt;&gt;","),OR(F96&lt;&gt;"DNS")),OR(OR(RIGHT(TEXT(E96,"#,00"),1)&lt;&gt;"0",LEFT(RIGHT(TEXT(E96,"#,00"),3),1)&lt;&gt;","),OR(F96&lt;&gt;"DQ"))),"ongeldig",""),"")</f>
        <v/>
      </c>
    </row>
    <row r="97" spans="2:29" x14ac:dyDescent="0.25">
      <c r="B97" s="2">
        <f t="shared" ref="B97:B115" si="34">IF(I97="","",RANK(I97,I$96:I$115))</f>
        <v>1</v>
      </c>
      <c r="C97" s="8" t="s">
        <v>100</v>
      </c>
      <c r="D97" s="9" t="str">
        <f t="shared" ref="D97:D115" si="35">IF(D$2&lt;&gt;"",D$2,"")</f>
        <v>U-Track</v>
      </c>
      <c r="E97" s="14">
        <v>7.86</v>
      </c>
      <c r="F97" s="15">
        <v>1.6305555555555554E-3</v>
      </c>
      <c r="G97" s="14">
        <v>14.42</v>
      </c>
      <c r="H97" s="14">
        <v>2.91</v>
      </c>
      <c r="I97" s="2">
        <f t="shared" ref="I97:I115" si="36">IF(SUM(K97:N97)&gt;0,SUM(K97:N97),"")</f>
        <v>1755</v>
      </c>
      <c r="K97" s="17">
        <f>IF(E97="","",IF(OR(E97="NM",E97="DNS",E97="DNF",E97="DQ"),0,IF(INDEX(E$5:E97,1)="60m",IF(INT(15365/IF($D$4="ET",E97,E97+0.24)-1058)&gt;0,INT(15365/IF($D$4="ET",E97,E97+0.24)-1058),0),IF(INDEX(E$5:E97,1)="40m",IF(INT(10834/IF($D$4="ET",E97,E97+0.24)-996)&gt;0,INT(10834/IF($D$4="ET",E97,E97+0.24)-996),0),""))))</f>
        <v>896</v>
      </c>
      <c r="L97" s="17">
        <f>IF(F97="","",IF(OR(F97="NM",F97="DNS",F97="DNF",F97="DQ"),0,IF(INDEX(F$95:F97,1)="1000m",IF(INT(276912/ ((LEFT(O97)*60)+MID(O97,3,2)+(MID(O97,6,2)/IF(VALUE(MID(O97,6,2))&lt;10,IF(VALUE(MID(O97,6,1))=0,100,10),100)))-738.5)&gt;0,INT(276912/ ((LEFT(O97)*60)+MID(O97,3,2)+(MID(O97,6,2)/IF(VALUE(MID(O97,6,2))&lt;10,IF(VALUE(MID(O97,6,1))=0,100,10),100)))-738.5),0),IF(INDEX(F$95:F97,1)="600m",IF(INT(160470.5/ ((LEFT(O97)*60)+MID(O97,3,2)+(MID(O97,6,2)/100))-811.35)&gt;0,INT(160470.5/ ((LEFT(O97)*60)+MID(O97,3,2)+(MID(O97,6,2)/100))-811.35),0),""))))</f>
        <v>327</v>
      </c>
      <c r="M97" s="17">
        <f>IF(G97="","",IF(OR(G97="NM",G97="DNS",G97="DNF",G97="DQ"),0,IF(INDEX(G$95:G97,1)="Kogel",INT((303.73*SQRT(G97))-337.5),IF(INDEX(G$95:G97,1)="Vortex",IF(INT((126*SQRT(G97))-245.5)&gt;0,INT((126*SQRT(G97))-245.5),0),""))))</f>
        <v>232</v>
      </c>
      <c r="N97" s="17">
        <f>IF(H97="","",IF(OR(H97="NM",H97="DNS",H97="DNF",H97="DQ"),0,IF(INDEX(H$95:H97,1)="Hoog",IF(H97&gt;1.35,INT((1977.53*SQRT(H97))-1698.5),INT((H97-0.67)*733.33333+100.7)),IF(INDEX(H$95:H97,1)="Ver",IF(H97&gt;4.41,INT((887.99*SQRT(H97))-1264.5),IF(INT((H97-1.91)*200+100.5)&gt;0,INT((H97-1.91)*200+100.5),0)),""))))</f>
        <v>300</v>
      </c>
      <c r="O97" s="17" t="str">
        <f t="shared" ref="O97:O115" si="37">TEXT(F97,"[m]:ss,00")</f>
        <v>2:20,88</v>
      </c>
      <c r="P97" s="18">
        <f t="shared" ref="P97:P123" si="38">IF(B97="#",ROW(B97),P96)</f>
        <v>95</v>
      </c>
      <c r="AC97" s="16" t="str">
        <f t="shared" si="33"/>
        <v/>
      </c>
    </row>
    <row r="98" spans="2:29" x14ac:dyDescent="0.25">
      <c r="B98" s="2">
        <f t="shared" si="34"/>
        <v>3</v>
      </c>
      <c r="C98" s="8" t="s">
        <v>104</v>
      </c>
      <c r="D98" s="9" t="str">
        <f t="shared" si="35"/>
        <v>U-Track</v>
      </c>
      <c r="E98" s="14">
        <v>8.27</v>
      </c>
      <c r="F98" s="15">
        <v>2.0093749999999999E-3</v>
      </c>
      <c r="G98" s="14">
        <v>15.93</v>
      </c>
      <c r="H98" s="14">
        <v>2.6</v>
      </c>
      <c r="I98" s="2">
        <f t="shared" si="36"/>
        <v>1406</v>
      </c>
      <c r="K98" s="17">
        <f>IF(E98="","",IF(OR(E98="NM",E98="DNS",E98="DNF",E98="DQ"),0,IF(INDEX(E$5:E98,1)="60m",IF(INT(15365/IF($D$4="ET",E98,E98+0.24)-1058)&gt;0,INT(15365/IF($D$4="ET",E98,E98+0.24)-1058),0),IF(INDEX(E$5:E98,1)="40m",IF(INT(10834/IF($D$4="ET",E98,E98+0.24)-996)&gt;0,INT(10834/IF($D$4="ET",E98,E98+0.24)-996),0),""))))</f>
        <v>799</v>
      </c>
      <c r="L98" s="17">
        <f>IF(F98="","",IF(OR(F98="NM",F98="DNS",F98="DNF",F98="DQ"),0,IF(INDEX(F$95:F98,1)="1000m",IF(INT(276912/ ((LEFT(O98)*60)+MID(O98,3,2)+(MID(O98,6,2)/IF(VALUE(MID(O98,6,2))&lt;10,IF(VALUE(MID(O98,6,1))=0,100,10),100)))-738.5)&gt;0,INT(276912/ ((LEFT(O98)*60)+MID(O98,3,2)+(MID(O98,6,2)/IF(VALUE(MID(O98,6,2))&lt;10,IF(VALUE(MID(O98,6,1))=0,100,10),100)))-738.5),0),IF(INDEX(F$95:F98,1)="600m",IF(INT(160470.5/ ((LEFT(O98)*60)+MID(O98,3,2)+(MID(O98,6,2)/100))-811.35)&gt;0,INT(160470.5/ ((LEFT(O98)*60)+MID(O98,3,2)+(MID(O98,6,2)/100))-811.35),0),""))))</f>
        <v>112</v>
      </c>
      <c r="M98" s="17">
        <f>IF(G98="","",IF(OR(G98="NM",G98="DNS",G98="DNF",G98="DQ"),0,IF(INDEX(G$95:G98,1)="Kogel",INT((303.73*SQRT(G98))-337.5),IF(INDEX(G$95:G98,1)="Vortex",IF(INT((126*SQRT(G98))-245.5)&gt;0,INT((126*SQRT(G98))-245.5),0),""))))</f>
        <v>257</v>
      </c>
      <c r="N98" s="17">
        <f>IF(H98="","",IF(OR(H98="NM",H98="DNS",H98="DNF",H98="DQ"),0,IF(INDEX(H$95:H98,1)="Hoog",IF(H98&gt;1.35,INT((1977.53*SQRT(H98))-1698.5),INT((H98-0.67)*733.33333+100.7)),IF(INDEX(H$95:H98,1)="Ver",IF(H98&gt;4.41,INT((887.99*SQRT(H98))-1264.5),IF(INT((H98-1.91)*200+100.5)&gt;0,INT((H98-1.91)*200+100.5),0)),""))))</f>
        <v>238</v>
      </c>
      <c r="O98" s="17" t="str">
        <f t="shared" si="37"/>
        <v>2:53,61</v>
      </c>
      <c r="P98" s="18">
        <f t="shared" si="38"/>
        <v>95</v>
      </c>
      <c r="AC98" s="16" t="str">
        <f t="shared" si="33"/>
        <v/>
      </c>
    </row>
    <row r="99" spans="2:29" x14ac:dyDescent="0.25">
      <c r="B99" s="2">
        <f t="shared" si="34"/>
        <v>4</v>
      </c>
      <c r="C99" s="8" t="s">
        <v>105</v>
      </c>
      <c r="D99" s="9" t="str">
        <f t="shared" si="35"/>
        <v>U-Track</v>
      </c>
      <c r="E99" s="14">
        <v>8.41</v>
      </c>
      <c r="F99" s="15">
        <v>1.860763888888889E-3</v>
      </c>
      <c r="G99" s="14">
        <v>10.83</v>
      </c>
      <c r="H99" s="14">
        <v>2.48</v>
      </c>
      <c r="I99" s="2">
        <f t="shared" si="36"/>
        <v>1337</v>
      </c>
      <c r="K99" s="17">
        <f>IF(E99="","",IF(OR(E99="NM",E99="DNS",E99="DNF",E99="DQ"),0,IF(INDEX(E$5:E99,1)="60m",IF(INT(15365/IF($D$4="ET",E99,E99+0.24)-1058)&gt;0,INT(15365/IF($D$4="ET",E99,E99+0.24)-1058),0),IF(INDEX(E$5:E99,1)="40m",IF(INT(10834/IF($D$4="ET",E99,E99+0.24)-996)&gt;0,INT(10834/IF($D$4="ET",E99,E99+0.24)-996),0),""))))</f>
        <v>768</v>
      </c>
      <c r="L99" s="17">
        <f>IF(F99="","",IF(OR(F99="NM",F99="DNS",F99="DNF",F99="DQ"),0,IF(INDEX(F$95:F99,1)="1000m",IF(INT(276912/ ((LEFT(O99)*60)+MID(O99,3,2)+(MID(O99,6,2)/IF(VALUE(MID(O99,6,2))&lt;10,IF(VALUE(MID(O99,6,1))=0,100,10),100)))-738.5)&gt;0,INT(276912/ ((LEFT(O99)*60)+MID(O99,3,2)+(MID(O99,6,2)/IF(VALUE(MID(O99,6,2))&lt;10,IF(VALUE(MID(O99,6,1))=0,100,10),100)))-738.5),0),IF(INDEX(F$95:F99,1)="600m",IF(INT(160470.5/ ((LEFT(O99)*60)+MID(O99,3,2)+(MID(O99,6,2)/100))-811.35)&gt;0,INT(160470.5/ ((LEFT(O99)*60)+MID(O99,3,2)+(MID(O99,6,2)/100))-811.35),0),""))))</f>
        <v>186</v>
      </c>
      <c r="M99" s="17">
        <f>IF(G99="","",IF(OR(G99="NM",G99="DNS",G99="DNF",G99="DQ"),0,IF(INDEX(G$95:G99,1)="Kogel",INT((303.73*SQRT(G99))-337.5),IF(INDEX(G$95:G99,1)="Vortex",IF(INT((126*SQRT(G99))-245.5)&gt;0,INT((126*SQRT(G99))-245.5),0),""))))</f>
        <v>169</v>
      </c>
      <c r="N99" s="17">
        <f>IF(H99="","",IF(OR(H99="NM",H99="DNS",H99="DNF",H99="DQ"),0,IF(INDEX(H$95:H99,1)="Hoog",IF(H99&gt;1.35,INT((1977.53*SQRT(H99))-1698.5),INT((H99-0.67)*733.33333+100.7)),IF(INDEX(H$95:H99,1)="Ver",IF(H99&gt;4.41,INT((887.99*SQRT(H99))-1264.5),IF(INT((H99-1.91)*200+100.5)&gt;0,INT((H99-1.91)*200+100.5),0)),""))))</f>
        <v>214</v>
      </c>
      <c r="O99" s="17" t="str">
        <f t="shared" si="37"/>
        <v>2:40,77</v>
      </c>
      <c r="P99" s="18">
        <f t="shared" si="38"/>
        <v>95</v>
      </c>
      <c r="AC99" s="16" t="str">
        <f t="shared" si="33"/>
        <v/>
      </c>
    </row>
    <row r="100" spans="2:29" x14ac:dyDescent="0.25">
      <c r="B100" s="2">
        <f t="shared" si="34"/>
        <v>5</v>
      </c>
      <c r="C100" s="8" t="s">
        <v>106</v>
      </c>
      <c r="D100" s="9" t="str">
        <f t="shared" si="35"/>
        <v>U-Track</v>
      </c>
      <c r="E100" s="14">
        <v>8.57</v>
      </c>
      <c r="F100" s="15">
        <v>1.7825231481481483E-3</v>
      </c>
      <c r="G100" s="14">
        <v>7.89</v>
      </c>
      <c r="H100" s="14">
        <v>2.56</v>
      </c>
      <c r="I100" s="2">
        <f t="shared" si="36"/>
        <v>1302</v>
      </c>
      <c r="K100" s="17">
        <f>IF(E100="","",IF(OR(E100="NM",E100="DNS",E100="DNF",E100="DQ"),0,IF(INDEX(E$5:E100,1)="60m",IF(INT(15365/IF($D$4="ET",E100,E100+0.24)-1058)&gt;0,INT(15365/IF($D$4="ET",E100,E100+0.24)-1058),0),IF(INDEX(E$5:E100,1)="40m",IF(INT(10834/IF($D$4="ET",E100,E100+0.24)-996)&gt;0,INT(10834/IF($D$4="ET",E100,E100+0.24)-996),0),""))))</f>
        <v>734</v>
      </c>
      <c r="L100" s="17">
        <f>IF(F100="","",IF(OR(F100="NM",F100="DNS",F100="DNF",F100="DQ"),0,IF(INDEX(F$95:F100,1)="1000m",IF(INT(276912/ ((LEFT(O100)*60)+MID(O100,3,2)+(MID(O100,6,2)/IF(VALUE(MID(O100,6,2))&lt;10,IF(VALUE(MID(O100,6,1))=0,100,10),100)))-738.5)&gt;0,INT(276912/ ((LEFT(O100)*60)+MID(O100,3,2)+(MID(O100,6,2)/IF(VALUE(MID(O100,6,2))&lt;10,IF(VALUE(MID(O100,6,1))=0,100,10),100)))-738.5),0),IF(INDEX(F$95:F100,1)="600m",IF(INT(160470.5/ ((LEFT(O100)*60)+MID(O100,3,2)+(MID(O100,6,2)/100))-811.35)&gt;0,INT(160470.5/ ((LEFT(O100)*60)+MID(O100,3,2)+(MID(O100,6,2)/100))-811.35),0),""))))</f>
        <v>230</v>
      </c>
      <c r="M100" s="17">
        <f>IF(G100="","",IF(OR(G100="NM",G100="DNS",G100="DNF",G100="DQ"),0,IF(INDEX(G$95:G100,1)="Kogel",INT((303.73*SQRT(G100))-337.5),IF(INDEX(G$95:G100,1)="Vortex",IF(INT((126*SQRT(G100))-245.5)&gt;0,INT((126*SQRT(G100))-245.5),0),""))))</f>
        <v>108</v>
      </c>
      <c r="N100" s="17">
        <f>IF(H100="","",IF(OR(H100="NM",H100="DNS",H100="DNF",H100="DQ"),0,IF(INDEX(H$95:H100,1)="Hoog",IF(H100&gt;1.35,INT((1977.53*SQRT(H100))-1698.5),INT((H100-0.67)*733.33333+100.7)),IF(INDEX(H$95:H100,1)="Ver",IF(H100&gt;4.41,INT((887.99*SQRT(H100))-1264.5),IF(INT((H100-1.91)*200+100.5)&gt;0,INT((H100-1.91)*200+100.5),0)),""))))</f>
        <v>230</v>
      </c>
      <c r="O100" s="17" t="str">
        <f t="shared" si="37"/>
        <v>2:34,01</v>
      </c>
      <c r="P100" s="18">
        <f t="shared" si="38"/>
        <v>95</v>
      </c>
      <c r="AC100" s="16" t="str">
        <f t="shared" si="33"/>
        <v/>
      </c>
    </row>
    <row r="101" spans="2:29" x14ac:dyDescent="0.25">
      <c r="B101" s="2">
        <f t="shared" si="34"/>
        <v>6</v>
      </c>
      <c r="C101" s="8" t="s">
        <v>153</v>
      </c>
      <c r="D101" s="9" t="str">
        <f t="shared" si="35"/>
        <v>U-Track</v>
      </c>
      <c r="E101" s="14">
        <v>8.43</v>
      </c>
      <c r="F101" s="15"/>
      <c r="G101" s="14"/>
      <c r="H101" s="14"/>
      <c r="I101" s="2">
        <f t="shared" si="36"/>
        <v>764</v>
      </c>
      <c r="K101" s="17">
        <f>IF(E101="","",IF(OR(E101="NM",E101="DNS",E101="DNF",E101="DQ"),0,IF(INDEX(E$5:E101,1)="60m",IF(INT(15365/IF($D$4="ET",E101,E101+0.24)-1058)&gt;0,INT(15365/IF($D$4="ET",E101,E101+0.24)-1058),0),IF(INDEX(E$5:E101,1)="40m",IF(INT(10834/IF($D$4="ET",E101,E101+0.24)-996)&gt;0,INT(10834/IF($D$4="ET",E101,E101+0.24)-996),0),""))))</f>
        <v>764</v>
      </c>
      <c r="L101" s="17" t="str">
        <f>IF(F101="","",IF(OR(F101="NM",F101="DNS",F101="DNF",F101="DQ"),0,IF(INDEX(F$95:F101,1)="1000m",IF(INT(276912/ ((LEFT(O101)*60)+MID(O101,3,2)+(MID(O101,6,2)/IF(VALUE(MID(O101,6,2))&lt;10,IF(VALUE(MID(O101,6,1))=0,100,10),100)))-738.5)&gt;0,INT(276912/ ((LEFT(O101)*60)+MID(O101,3,2)+(MID(O101,6,2)/IF(VALUE(MID(O101,6,2))&lt;10,IF(VALUE(MID(O101,6,1))=0,100,10),100)))-738.5),0),IF(INDEX(F$95:F101,1)="600m",IF(INT(160470.5/ ((LEFT(O101)*60)+MID(O101,3,2)+(MID(O101,6,2)/100))-811.35)&gt;0,INT(160470.5/ ((LEFT(O101)*60)+MID(O101,3,2)+(MID(O101,6,2)/100))-811.35),0),""))))</f>
        <v/>
      </c>
      <c r="M101" s="17" t="str">
        <f>IF(G101="","",IF(OR(G101="NM",G101="DNS",G101="DNF",G101="DQ"),0,IF(INDEX(G$95:G101,1)="Kogel",INT((303.73*SQRT(G101))-337.5),IF(INDEX(G$95:G101,1)="Vortex",IF(INT((126*SQRT(G101))-245.5)&gt;0,INT((126*SQRT(G101))-245.5),0),""))))</f>
        <v/>
      </c>
      <c r="N101" s="17" t="str">
        <f>IF(H101="","",IF(OR(H101="NM",H101="DNS",H101="DNF",H101="DQ"),0,IF(INDEX(H$95:H101,1)="Hoog",IF(H101&gt;1.35,INT((1977.53*SQRT(H101))-1698.5),INT((H101-0.67)*733.33333+100.7)),IF(INDEX(H$95:H101,1)="Ver",IF(H101&gt;4.41,INT((887.99*SQRT(H101))-1264.5),IF(INT((H101-1.91)*200+100.5)&gt;0,INT((H101-1.91)*200+100.5),0)),""))))</f>
        <v/>
      </c>
      <c r="O101" s="17" t="str">
        <f t="shared" si="37"/>
        <v>0:00,00</v>
      </c>
      <c r="P101" s="18">
        <f t="shared" si="38"/>
        <v>95</v>
      </c>
      <c r="AC101" s="16" t="str">
        <f t="shared" si="33"/>
        <v/>
      </c>
    </row>
    <row r="102" spans="2:29" x14ac:dyDescent="0.25">
      <c r="B102" s="2" t="str">
        <f t="shared" si="34"/>
        <v/>
      </c>
      <c r="C102" s="8"/>
      <c r="D102" s="9" t="str">
        <f t="shared" si="35"/>
        <v>U-Track</v>
      </c>
      <c r="E102" s="14"/>
      <c r="F102" s="15"/>
      <c r="G102" s="14"/>
      <c r="H102" s="14"/>
      <c r="I102" s="2" t="str">
        <f t="shared" si="36"/>
        <v/>
      </c>
      <c r="K102" s="17" t="str">
        <f>IF(E102="","",IF(OR(E102="NM",E102="DNS",E102="DNF",E102="DQ"),0,IF(INDEX(E$5:E102,1)="60m",IF(INT(15365/IF($D$4="ET",E102,E102+0.24)-1058)&gt;0,INT(15365/IF($D$4="ET",E102,E102+0.24)-1058),0),IF(INDEX(E$5:E102,1)="40m",IF(INT(10834/IF($D$4="ET",E102,E102+0.24)-996)&gt;0,INT(10834/IF($D$4="ET",E102,E102+0.24)-996),0),""))))</f>
        <v/>
      </c>
      <c r="L102" s="17" t="str">
        <f>IF(F102="","",IF(OR(F102="NM",F102="DNS",F102="DNF",F102="DQ"),0,IF(INDEX(F$95:F102,1)="1000m",IF(INT(276912/ ((LEFT(O102)*60)+MID(O102,3,2)+(MID(O102,6,2)/IF(VALUE(MID(O102,6,2))&lt;10,IF(VALUE(MID(O102,6,1))=0,100,10),100)))-738.5)&gt;0,INT(276912/ ((LEFT(O102)*60)+MID(O102,3,2)+(MID(O102,6,2)/IF(VALUE(MID(O102,6,2))&lt;10,IF(VALUE(MID(O102,6,1))=0,100,10),100)))-738.5),0),IF(INDEX(F$95:F102,1)="600m",IF(INT(160470.5/ ((LEFT(O102)*60)+MID(O102,3,2)+(MID(O102,6,2)/100))-811.35)&gt;0,INT(160470.5/ ((LEFT(O102)*60)+MID(O102,3,2)+(MID(O102,6,2)/100))-811.35),0),""))))</f>
        <v/>
      </c>
      <c r="M102" s="17" t="str">
        <f>IF(G102="","",IF(OR(G102="NM",G102="DNS",G102="DNF",G102="DQ"),0,IF(INDEX(G$95:G102,1)="Kogel",INT((303.73*SQRT(G102))-337.5),IF(INDEX(G$95:G102,1)="Vortex",IF(INT((126*SQRT(G102))-245.5)&gt;0,INT((126*SQRT(G102))-245.5),0),""))))</f>
        <v/>
      </c>
      <c r="N102" s="17" t="str">
        <f>IF(H102="","",IF(OR(H102="NM",H102="DNS",H102="DNF",H102="DQ"),0,IF(INDEX(H$95:H102,1)="Hoog",IF(H102&gt;1.35,INT((1977.53*SQRT(H102))-1698.5),INT((H102-0.67)*733.33333+100.7)),IF(INDEX(H$95:H102,1)="Ver",IF(H102&gt;4.41,INT((887.99*SQRT(H102))-1264.5),IF(INT((H102-1.91)*200+100.5)&gt;0,INT((H102-1.91)*200+100.5),0)),""))))</f>
        <v/>
      </c>
      <c r="O102" s="17" t="str">
        <f t="shared" si="37"/>
        <v>0:00,00</v>
      </c>
      <c r="P102" s="18">
        <f t="shared" si="38"/>
        <v>95</v>
      </c>
      <c r="AC102" s="16" t="str">
        <f t="shared" si="33"/>
        <v/>
      </c>
    </row>
    <row r="103" spans="2:29" x14ac:dyDescent="0.25">
      <c r="B103" s="2" t="str">
        <f t="shared" si="34"/>
        <v/>
      </c>
      <c r="C103" s="8"/>
      <c r="D103" s="9" t="str">
        <f t="shared" si="35"/>
        <v>U-Track</v>
      </c>
      <c r="E103" s="14"/>
      <c r="F103" s="15"/>
      <c r="G103" s="14"/>
      <c r="H103" s="14"/>
      <c r="I103" s="2" t="str">
        <f t="shared" si="36"/>
        <v/>
      </c>
      <c r="K103" s="17" t="str">
        <f>IF(E103="","",IF(OR(E103="NM",E103="DNS",E103="DNF",E103="DQ"),0,IF(INDEX(E$5:E103,1)="60m",IF(INT(15365/IF($D$4="ET",E103,E103+0.24)-1058)&gt;0,INT(15365/IF($D$4="ET",E103,E103+0.24)-1058),0),IF(INDEX(E$5:E103,1)="40m",IF(INT(10834/IF($D$4="ET",E103,E103+0.24)-996)&gt;0,INT(10834/IF($D$4="ET",E103,E103+0.24)-996),0),""))))</f>
        <v/>
      </c>
      <c r="L103" s="17" t="str">
        <f>IF(F103="","",IF(OR(F103="NM",F103="DNS",F103="DNF",F103="DQ"),0,IF(INDEX(F$95:F103,1)="1000m",IF(INT(276912/ ((LEFT(O103)*60)+MID(O103,3,2)+(MID(O103,6,2)/IF(VALUE(MID(O103,6,2))&lt;10,IF(VALUE(MID(O103,6,1))=0,100,10),100)))-738.5)&gt;0,INT(276912/ ((LEFT(O103)*60)+MID(O103,3,2)+(MID(O103,6,2)/IF(VALUE(MID(O103,6,2))&lt;10,IF(VALUE(MID(O103,6,1))=0,100,10),100)))-738.5),0),IF(INDEX(F$95:F103,1)="600m",IF(INT(160470.5/ ((LEFT(O103)*60)+MID(O103,3,2)+(MID(O103,6,2)/100))-811.35)&gt;0,INT(160470.5/ ((LEFT(O103)*60)+MID(O103,3,2)+(MID(O103,6,2)/100))-811.35),0),""))))</f>
        <v/>
      </c>
      <c r="M103" s="17" t="str">
        <f>IF(G103="","",IF(OR(G103="NM",G103="DNS",G103="DNF",G103="DQ"),0,IF(INDEX(G$95:G103,1)="Kogel",INT((303.73*SQRT(G103))-337.5),IF(INDEX(G$95:G103,1)="Vortex",IF(INT((126*SQRT(G103))-245.5)&gt;0,INT((126*SQRT(G103))-245.5),0),""))))</f>
        <v/>
      </c>
      <c r="N103" s="17" t="str">
        <f>IF(H103="","",IF(OR(H103="NM",H103="DNS",H103="DNF",H103="DQ"),0,IF(INDEX(H$95:H103,1)="Hoog",IF(H103&gt;1.35,INT((1977.53*SQRT(H103))-1698.5),INT((H103-0.67)*733.33333+100.7)),IF(INDEX(H$95:H103,1)="Ver",IF(H103&gt;4.41,INT((887.99*SQRT(H103))-1264.5),IF(INT((H103-1.91)*200+100.5)&gt;0,INT((H103-1.91)*200+100.5),0)),""))))</f>
        <v/>
      </c>
      <c r="O103" s="17" t="str">
        <f t="shared" si="37"/>
        <v>0:00,00</v>
      </c>
      <c r="P103" s="18">
        <f t="shared" si="38"/>
        <v>95</v>
      </c>
      <c r="AC103" s="16" t="str">
        <f t="shared" si="33"/>
        <v/>
      </c>
    </row>
    <row r="104" spans="2:29" x14ac:dyDescent="0.25">
      <c r="B104" s="2" t="str">
        <f t="shared" si="34"/>
        <v/>
      </c>
      <c r="C104" s="8"/>
      <c r="D104" s="9" t="str">
        <f t="shared" si="35"/>
        <v>U-Track</v>
      </c>
      <c r="E104" s="14"/>
      <c r="F104" s="15"/>
      <c r="G104" s="14"/>
      <c r="H104" s="14"/>
      <c r="I104" s="2" t="str">
        <f t="shared" si="36"/>
        <v/>
      </c>
      <c r="K104" s="17" t="str">
        <f>IF(E104="","",IF(OR(E104="NM",E104="DNS",E104="DNF",E104="DQ"),0,IF(INDEX(E$5:E104,1)="60m",IF(INT(15365/IF($D$4="ET",E104,E104+0.24)-1058)&gt;0,INT(15365/IF($D$4="ET",E104,E104+0.24)-1058),0),IF(INDEX(E$5:E104,1)="40m",IF(INT(10834/IF($D$4="ET",E104,E104+0.24)-996)&gt;0,INT(10834/IF($D$4="ET",E104,E104+0.24)-996),0),""))))</f>
        <v/>
      </c>
      <c r="L104" s="17" t="str">
        <f>IF(F104="","",IF(OR(F104="NM",F104="DNS",F104="DNF",F104="DQ"),0,IF(INDEX(F$95:F104,1)="1000m",IF(INT(276912/ ((LEFT(O104)*60)+MID(O104,3,2)+(MID(O104,6,2)/IF(VALUE(MID(O104,6,2))&lt;10,IF(VALUE(MID(O104,6,1))=0,100,10),100)))-738.5)&gt;0,INT(276912/ ((LEFT(O104)*60)+MID(O104,3,2)+(MID(O104,6,2)/IF(VALUE(MID(O104,6,2))&lt;10,IF(VALUE(MID(O104,6,1))=0,100,10),100)))-738.5),0),IF(INDEX(F$95:F104,1)="600m",IF(INT(160470.5/ ((LEFT(O104)*60)+MID(O104,3,2)+(MID(O104,6,2)/100))-811.35)&gt;0,INT(160470.5/ ((LEFT(O104)*60)+MID(O104,3,2)+(MID(O104,6,2)/100))-811.35),0),""))))</f>
        <v/>
      </c>
      <c r="M104" s="17" t="str">
        <f>IF(G104="","",IF(OR(G104="NM",G104="DNS",G104="DNF",G104="DQ"),0,IF(INDEX(G$95:G104,1)="Kogel",INT((303.73*SQRT(G104))-337.5),IF(INDEX(G$95:G104,1)="Vortex",IF(INT((126*SQRT(G104))-245.5)&gt;0,INT((126*SQRT(G104))-245.5),0),""))))</f>
        <v/>
      </c>
      <c r="N104" s="17" t="str">
        <f>IF(H104="","",IF(OR(H104="NM",H104="DNS",H104="DNF",H104="DQ"),0,IF(INDEX(H$95:H104,1)="Hoog",IF(H104&gt;1.35,INT((1977.53*SQRT(H104))-1698.5),INT((H104-0.67)*733.33333+100.7)),IF(INDEX(H$95:H104,1)="Ver",IF(H104&gt;4.41,INT((887.99*SQRT(H104))-1264.5),IF(INT((H104-1.91)*200+100.5)&gt;0,INT((H104-1.91)*200+100.5),0)),""))))</f>
        <v/>
      </c>
      <c r="O104" s="17" t="str">
        <f t="shared" si="37"/>
        <v>0:00,00</v>
      </c>
      <c r="P104" s="18">
        <f t="shared" si="38"/>
        <v>95</v>
      </c>
      <c r="AC104" s="16" t="str">
        <f t="shared" si="33"/>
        <v/>
      </c>
    </row>
    <row r="105" spans="2:29" x14ac:dyDescent="0.25">
      <c r="B105" s="2" t="str">
        <f t="shared" si="34"/>
        <v/>
      </c>
      <c r="C105" s="8"/>
      <c r="D105" s="9" t="str">
        <f t="shared" si="35"/>
        <v>U-Track</v>
      </c>
      <c r="E105" s="14"/>
      <c r="F105" s="15"/>
      <c r="G105" s="14"/>
      <c r="H105" s="14"/>
      <c r="I105" s="2" t="str">
        <f t="shared" si="36"/>
        <v/>
      </c>
      <c r="K105" s="17" t="str">
        <f>IF(E105="","",IF(OR(E105="NM",E105="DNS",E105="DNF",E105="DQ"),0,IF(INDEX(E$5:E105,1)="60m",IF(INT(15365/IF($D$4="ET",E105,E105+0.24)-1058)&gt;0,INT(15365/IF($D$4="ET",E105,E105+0.24)-1058),0),IF(INDEX(E$5:E105,1)="40m",IF(INT(10834/IF($D$4="ET",E105,E105+0.24)-996)&gt;0,INT(10834/IF($D$4="ET",E105,E105+0.24)-996),0),""))))</f>
        <v/>
      </c>
      <c r="L105" s="17" t="str">
        <f>IF(F105="","",IF(OR(F105="NM",F105="DNS",F105="DNF",F105="DQ"),0,IF(INDEX(F$95:F105,1)="1000m",IF(INT(276912/ ((LEFT(O105)*60)+MID(O105,3,2)+(MID(O105,6,2)/IF(VALUE(MID(O105,6,2))&lt;10,IF(VALUE(MID(O105,6,1))=0,100,10),100)))-738.5)&gt;0,INT(276912/ ((LEFT(O105)*60)+MID(O105,3,2)+(MID(O105,6,2)/IF(VALUE(MID(O105,6,2))&lt;10,IF(VALUE(MID(O105,6,1))=0,100,10),100)))-738.5),0),IF(INDEX(F$95:F105,1)="600m",IF(INT(160470.5/ ((LEFT(O105)*60)+MID(O105,3,2)+(MID(O105,6,2)/100))-811.35)&gt;0,INT(160470.5/ ((LEFT(O105)*60)+MID(O105,3,2)+(MID(O105,6,2)/100))-811.35),0),""))))</f>
        <v/>
      </c>
      <c r="M105" s="17" t="str">
        <f>IF(G105="","",IF(OR(G105="NM",G105="DNS",G105="DNF",G105="DQ"),0,IF(INDEX(G$95:G105,1)="Kogel",INT((303.73*SQRT(G105))-337.5),IF(INDEX(G$95:G105,1)="Vortex",IF(INT((126*SQRT(G105))-245.5)&gt;0,INT((126*SQRT(G105))-245.5),0),""))))</f>
        <v/>
      </c>
      <c r="N105" s="17" t="str">
        <f>IF(H105="","",IF(OR(H105="NM",H105="DNS",H105="DNF",H105="DQ"),0,IF(INDEX(H$95:H105,1)="Hoog",IF(H105&gt;1.35,INT((1977.53*SQRT(H105))-1698.5),INT((H105-0.67)*733.33333+100.7)),IF(INDEX(H$95:H105,1)="Ver",IF(H105&gt;4.41,INT((887.99*SQRT(H105))-1264.5),IF(INT((H105-1.91)*200+100.5)&gt;0,INT((H105-1.91)*200+100.5),0)),""))))</f>
        <v/>
      </c>
      <c r="O105" s="17" t="str">
        <f t="shared" si="37"/>
        <v>0:00,00</v>
      </c>
      <c r="P105" s="18">
        <f t="shared" si="38"/>
        <v>95</v>
      </c>
      <c r="AC105" s="16" t="str">
        <f t="shared" si="33"/>
        <v/>
      </c>
    </row>
    <row r="106" spans="2:29" x14ac:dyDescent="0.25">
      <c r="B106" s="2" t="str">
        <f t="shared" si="34"/>
        <v/>
      </c>
      <c r="C106" s="8"/>
      <c r="D106" s="9" t="str">
        <f t="shared" si="35"/>
        <v>U-Track</v>
      </c>
      <c r="E106" s="14"/>
      <c r="F106" s="15"/>
      <c r="G106" s="14"/>
      <c r="H106" s="14"/>
      <c r="I106" s="2" t="str">
        <f t="shared" si="36"/>
        <v/>
      </c>
      <c r="K106" s="17" t="str">
        <f>IF(E106="","",IF(OR(E106="NM",E106="DNS",E106="DNF",E106="DQ"),0,IF(INDEX(E$5:E106,1)="60m",IF(INT(15365/IF($D$4="ET",E106,E106+0.24)-1058)&gt;0,INT(15365/IF($D$4="ET",E106,E106+0.24)-1058),0),IF(INDEX(E$5:E106,1)="40m",IF(INT(10834/IF($D$4="ET",E106,E106+0.24)-996)&gt;0,INT(10834/IF($D$4="ET",E106,E106+0.24)-996),0),""))))</f>
        <v/>
      </c>
      <c r="L106" s="17" t="str">
        <f>IF(F106="","",IF(OR(F106="NM",F106="DNS",F106="DNF",F106="DQ"),0,IF(INDEX(F$95:F106,1)="1000m",IF(INT(276912/ ((LEFT(O106)*60)+MID(O106,3,2)+(MID(O106,6,2)/IF(VALUE(MID(O106,6,2))&lt;10,IF(VALUE(MID(O106,6,1))=0,100,10),100)))-738.5)&gt;0,INT(276912/ ((LEFT(O106)*60)+MID(O106,3,2)+(MID(O106,6,2)/IF(VALUE(MID(O106,6,2))&lt;10,IF(VALUE(MID(O106,6,1))=0,100,10),100)))-738.5),0),IF(INDEX(F$95:F106,1)="600m",IF(INT(160470.5/ ((LEFT(O106)*60)+MID(O106,3,2)+(MID(O106,6,2)/100))-811.35)&gt;0,INT(160470.5/ ((LEFT(O106)*60)+MID(O106,3,2)+(MID(O106,6,2)/100))-811.35),0),""))))</f>
        <v/>
      </c>
      <c r="M106" s="17" t="str">
        <f>IF(G106="","",IF(OR(G106="NM",G106="DNS",G106="DNF",G106="DQ"),0,IF(INDEX(G$95:G106,1)="Kogel",INT((303.73*SQRT(G106))-337.5),IF(INDEX(G$95:G106,1)="Vortex",IF(INT((126*SQRT(G106))-245.5)&gt;0,INT((126*SQRT(G106))-245.5),0),""))))</f>
        <v/>
      </c>
      <c r="N106" s="17" t="str">
        <f>IF(H106="","",IF(OR(H106="NM",H106="DNS",H106="DNF",H106="DQ"),0,IF(INDEX(H$95:H106,1)="Hoog",IF(H106&gt;1.35,INT((1977.53*SQRT(H106))-1698.5),INT((H106-0.67)*733.33333+100.7)),IF(INDEX(H$95:H106,1)="Ver",IF(H106&gt;4.41,INT((887.99*SQRT(H106))-1264.5),IF(INT((H106-1.91)*200+100.5)&gt;0,INT((H106-1.91)*200+100.5),0)),""))))</f>
        <v/>
      </c>
      <c r="O106" s="17" t="str">
        <f t="shared" si="37"/>
        <v>0:00,00</v>
      </c>
      <c r="P106" s="18">
        <f t="shared" si="38"/>
        <v>95</v>
      </c>
      <c r="AC106" s="16" t="str">
        <f t="shared" si="33"/>
        <v/>
      </c>
    </row>
    <row r="107" spans="2:29" x14ac:dyDescent="0.25">
      <c r="B107" s="2" t="str">
        <f t="shared" si="34"/>
        <v/>
      </c>
      <c r="C107" s="8"/>
      <c r="D107" s="9" t="str">
        <f t="shared" si="35"/>
        <v>U-Track</v>
      </c>
      <c r="E107" s="14"/>
      <c r="F107" s="15"/>
      <c r="G107" s="14"/>
      <c r="H107" s="14"/>
      <c r="I107" s="2" t="str">
        <f t="shared" si="36"/>
        <v/>
      </c>
      <c r="K107" s="17" t="str">
        <f>IF(E107="","",IF(OR(E107="NM",E107="DNS",E107="DNF",E107="DQ"),0,IF(INDEX(E$5:E107,1)="60m",IF(INT(15365/IF($D$4="ET",E107,E107+0.24)-1058)&gt;0,INT(15365/IF($D$4="ET",E107,E107+0.24)-1058),0),IF(INDEX(E$5:E107,1)="40m",IF(INT(10834/IF($D$4="ET",E107,E107+0.24)-996)&gt;0,INT(10834/IF($D$4="ET",E107,E107+0.24)-996),0),""))))</f>
        <v/>
      </c>
      <c r="L107" s="17" t="str">
        <f>IF(F107="","",IF(OR(F107="NM",F107="DNS",F107="DNF",F107="DQ"),0,IF(INDEX(F$95:F107,1)="1000m",IF(INT(276912/ ((LEFT(O107)*60)+MID(O107,3,2)+(MID(O107,6,2)/IF(VALUE(MID(O107,6,2))&lt;10,IF(VALUE(MID(O107,6,1))=0,100,10),100)))-738.5)&gt;0,INT(276912/ ((LEFT(O107)*60)+MID(O107,3,2)+(MID(O107,6,2)/IF(VALUE(MID(O107,6,2))&lt;10,IF(VALUE(MID(O107,6,1))=0,100,10),100)))-738.5),0),IF(INDEX(F$95:F107,1)="600m",IF(INT(160470.5/ ((LEFT(O107)*60)+MID(O107,3,2)+(MID(O107,6,2)/100))-811.35)&gt;0,INT(160470.5/ ((LEFT(O107)*60)+MID(O107,3,2)+(MID(O107,6,2)/100))-811.35),0),""))))</f>
        <v/>
      </c>
      <c r="M107" s="17" t="str">
        <f>IF(G107="","",IF(OR(G107="NM",G107="DNS",G107="DNF",G107="DQ"),0,IF(INDEX(G$95:G107,1)="Kogel",INT((303.73*SQRT(G107))-337.5),IF(INDEX(G$95:G107,1)="Vortex",IF(INT((126*SQRT(G107))-245.5)&gt;0,INT((126*SQRT(G107))-245.5),0),""))))</f>
        <v/>
      </c>
      <c r="N107" s="17" t="str">
        <f>IF(H107="","",IF(OR(H107="NM",H107="DNS",H107="DNF",H107="DQ"),0,IF(INDEX(H$95:H107,1)="Hoog",IF(H107&gt;1.35,INT((1977.53*SQRT(H107))-1698.5),INT((H107-0.67)*733.33333+100.7)),IF(INDEX(H$95:H107,1)="Ver",IF(H107&gt;4.41,INT((887.99*SQRT(H107))-1264.5),IF(INT((H107-1.91)*200+100.5)&gt;0,INT((H107-1.91)*200+100.5),0)),""))))</f>
        <v/>
      </c>
      <c r="O107" s="17" t="str">
        <f t="shared" si="37"/>
        <v>0:00,00</v>
      </c>
      <c r="P107" s="18">
        <f t="shared" si="38"/>
        <v>95</v>
      </c>
      <c r="AC107" s="16" t="str">
        <f t="shared" si="33"/>
        <v/>
      </c>
    </row>
    <row r="108" spans="2:29" x14ac:dyDescent="0.25">
      <c r="B108" s="2" t="str">
        <f t="shared" si="34"/>
        <v/>
      </c>
      <c r="C108" s="8"/>
      <c r="D108" s="9" t="str">
        <f t="shared" si="35"/>
        <v>U-Track</v>
      </c>
      <c r="E108" s="14"/>
      <c r="F108" s="15"/>
      <c r="G108" s="14"/>
      <c r="H108" s="14"/>
      <c r="I108" s="2" t="str">
        <f t="shared" si="36"/>
        <v/>
      </c>
      <c r="K108" s="17" t="str">
        <f>IF(E108="","",IF(OR(E108="NM",E108="DNS",E108="DNF",E108="DQ"),0,IF(INDEX(E$5:E108,1)="60m",IF(INT(15365/IF($D$4="ET",E108,E108+0.24)-1058)&gt;0,INT(15365/IF($D$4="ET",E108,E108+0.24)-1058),0),IF(INDEX(E$5:E108,1)="40m",IF(INT(10834/IF($D$4="ET",E108,E108+0.24)-996)&gt;0,INT(10834/IF($D$4="ET",E108,E108+0.24)-996),0),""))))</f>
        <v/>
      </c>
      <c r="L108" s="17" t="str">
        <f>IF(F108="","",IF(OR(F108="NM",F108="DNS",F108="DNF",F108="DQ"),0,IF(INDEX(F$95:F108,1)="1000m",IF(INT(276912/ ((LEFT(O108)*60)+MID(O108,3,2)+(MID(O108,6,2)/IF(VALUE(MID(O108,6,2))&lt;10,IF(VALUE(MID(O108,6,1))=0,100,10),100)))-738.5)&gt;0,INT(276912/ ((LEFT(O108)*60)+MID(O108,3,2)+(MID(O108,6,2)/IF(VALUE(MID(O108,6,2))&lt;10,IF(VALUE(MID(O108,6,1))=0,100,10),100)))-738.5),0),IF(INDEX(F$95:F108,1)="600m",IF(INT(160470.5/ ((LEFT(O108)*60)+MID(O108,3,2)+(MID(O108,6,2)/100))-811.35)&gt;0,INT(160470.5/ ((LEFT(O108)*60)+MID(O108,3,2)+(MID(O108,6,2)/100))-811.35),0),""))))</f>
        <v/>
      </c>
      <c r="M108" s="17" t="str">
        <f>IF(G108="","",IF(OR(G108="NM",G108="DNS",G108="DNF",G108="DQ"),0,IF(INDEX(G$95:G108,1)="Kogel",INT((303.73*SQRT(G108))-337.5),IF(INDEX(G$95:G108,1)="Vortex",IF(INT((126*SQRT(G108))-245.5)&gt;0,INT((126*SQRT(G108))-245.5),0),""))))</f>
        <v/>
      </c>
      <c r="N108" s="17" t="str">
        <f>IF(H108="","",IF(OR(H108="NM",H108="DNS",H108="DNF",H108="DQ"),0,IF(INDEX(H$95:H108,1)="Hoog",IF(H108&gt;1.35,INT((1977.53*SQRT(H108))-1698.5),INT((H108-0.67)*733.33333+100.7)),IF(INDEX(H$95:H108,1)="Ver",IF(H108&gt;4.41,INT((887.99*SQRT(H108))-1264.5),IF(INT((H108-1.91)*200+100.5)&gt;0,INT((H108-1.91)*200+100.5),0)),""))))</f>
        <v/>
      </c>
      <c r="O108" s="17" t="str">
        <f t="shared" si="37"/>
        <v>0:00,00</v>
      </c>
      <c r="P108" s="18">
        <f t="shared" si="38"/>
        <v>95</v>
      </c>
      <c r="AC108" s="16" t="str">
        <f t="shared" si="33"/>
        <v/>
      </c>
    </row>
    <row r="109" spans="2:29" x14ac:dyDescent="0.25">
      <c r="B109" s="2" t="str">
        <f t="shared" si="34"/>
        <v/>
      </c>
      <c r="C109" s="8"/>
      <c r="D109" s="9" t="str">
        <f t="shared" si="35"/>
        <v>U-Track</v>
      </c>
      <c r="E109" s="14"/>
      <c r="F109" s="15"/>
      <c r="G109" s="14"/>
      <c r="H109" s="14"/>
      <c r="I109" s="2" t="str">
        <f t="shared" si="36"/>
        <v/>
      </c>
      <c r="K109" s="17" t="str">
        <f>IF(E109="","",IF(OR(E109="NM",E109="DNS",E109="DNF",E109="DQ"),0,IF(INDEX(E$5:E109,1)="60m",IF(INT(15365/IF($D$4="ET",E109,E109+0.24)-1058)&gt;0,INT(15365/IF($D$4="ET",E109,E109+0.24)-1058),0),IF(INDEX(E$5:E109,1)="40m",IF(INT(10834/IF($D$4="ET",E109,E109+0.24)-996)&gt;0,INT(10834/IF($D$4="ET",E109,E109+0.24)-996),0),""))))</f>
        <v/>
      </c>
      <c r="L109" s="17" t="str">
        <f>IF(F109="","",IF(OR(F109="NM",F109="DNS",F109="DNF",F109="DQ"),0,IF(INDEX(F$95:F109,1)="1000m",IF(INT(276912/ ((LEFT(O109)*60)+MID(O109,3,2)+(MID(O109,6,2)/IF(VALUE(MID(O109,6,2))&lt;10,IF(VALUE(MID(O109,6,1))=0,100,10),100)))-738.5)&gt;0,INT(276912/ ((LEFT(O109)*60)+MID(O109,3,2)+(MID(O109,6,2)/IF(VALUE(MID(O109,6,2))&lt;10,IF(VALUE(MID(O109,6,1))=0,100,10),100)))-738.5),0),IF(INDEX(F$95:F109,1)="600m",IF(INT(160470.5/ ((LEFT(O109)*60)+MID(O109,3,2)+(MID(O109,6,2)/100))-811.35)&gt;0,INT(160470.5/ ((LEFT(O109)*60)+MID(O109,3,2)+(MID(O109,6,2)/100))-811.35),0),""))))</f>
        <v/>
      </c>
      <c r="M109" s="17" t="str">
        <f>IF(G109="","",IF(OR(G109="NM",G109="DNS",G109="DNF",G109="DQ"),0,IF(INDEX(G$95:G109,1)="Kogel",INT((303.73*SQRT(G109))-337.5),IF(INDEX(G$95:G109,1)="Vortex",IF(INT((126*SQRT(G109))-245.5)&gt;0,INT((126*SQRT(G109))-245.5),0),""))))</f>
        <v/>
      </c>
      <c r="N109" s="17" t="str">
        <f>IF(H109="","",IF(OR(H109="NM",H109="DNS",H109="DNF",H109="DQ"),0,IF(INDEX(H$95:H109,1)="Hoog",IF(H109&gt;1.35,INT((1977.53*SQRT(H109))-1698.5),INT((H109-0.67)*733.33333+100.7)),IF(INDEX(H$95:H109,1)="Ver",IF(H109&gt;4.41,INT((887.99*SQRT(H109))-1264.5),IF(INT((H109-1.91)*200+100.5)&gt;0,INT((H109-1.91)*200+100.5),0)),""))))</f>
        <v/>
      </c>
      <c r="O109" s="17" t="str">
        <f t="shared" si="37"/>
        <v>0:00,00</v>
      </c>
      <c r="P109" s="18">
        <f t="shared" si="38"/>
        <v>95</v>
      </c>
      <c r="AC109" s="16" t="str">
        <f t="shared" si="33"/>
        <v/>
      </c>
    </row>
    <row r="110" spans="2:29" x14ac:dyDescent="0.25">
      <c r="B110" s="2" t="str">
        <f t="shared" si="34"/>
        <v/>
      </c>
      <c r="C110" s="8"/>
      <c r="D110" s="9" t="str">
        <f t="shared" si="35"/>
        <v>U-Track</v>
      </c>
      <c r="E110" s="14"/>
      <c r="F110" s="15"/>
      <c r="G110" s="14"/>
      <c r="H110" s="14"/>
      <c r="I110" s="2" t="str">
        <f t="shared" si="36"/>
        <v/>
      </c>
      <c r="K110" s="17" t="str">
        <f>IF(E110="","",IF(OR(E110="NM",E110="DNS",E110="DNF",E110="DQ"),0,IF(INDEX(E$5:E110,1)="60m",IF(INT(15365/IF($D$4="ET",E110,E110+0.24)-1058)&gt;0,INT(15365/IF($D$4="ET",E110,E110+0.24)-1058),0),IF(INDEX(E$5:E110,1)="40m",IF(INT(10834/IF($D$4="ET",E110,E110+0.24)-996)&gt;0,INT(10834/IF($D$4="ET",E110,E110+0.24)-996),0),""))))</f>
        <v/>
      </c>
      <c r="L110" s="17" t="str">
        <f>IF(F110="","",IF(OR(F110="NM",F110="DNS",F110="DNF",F110="DQ"),0,IF(INDEX(F$95:F110,1)="1000m",IF(INT(276912/ ((LEFT(O110)*60)+MID(O110,3,2)+(MID(O110,6,2)/IF(VALUE(MID(O110,6,2))&lt;10,IF(VALUE(MID(O110,6,1))=0,100,10),100)))-738.5)&gt;0,INT(276912/ ((LEFT(O110)*60)+MID(O110,3,2)+(MID(O110,6,2)/IF(VALUE(MID(O110,6,2))&lt;10,IF(VALUE(MID(O110,6,1))=0,100,10),100)))-738.5),0),IF(INDEX(F$95:F110,1)="600m",IF(INT(160470.5/ ((LEFT(O110)*60)+MID(O110,3,2)+(MID(O110,6,2)/100))-811.35)&gt;0,INT(160470.5/ ((LEFT(O110)*60)+MID(O110,3,2)+(MID(O110,6,2)/100))-811.35),0),""))))</f>
        <v/>
      </c>
      <c r="M110" s="17" t="str">
        <f>IF(G110="","",IF(OR(G110="NM",G110="DNS",G110="DNF",G110="DQ"),0,IF(INDEX(G$95:G110,1)="Kogel",INT((303.73*SQRT(G110))-337.5),IF(INDEX(G$95:G110,1)="Vortex",IF(INT((126*SQRT(G110))-245.5)&gt;0,INT((126*SQRT(G110))-245.5),0),""))))</f>
        <v/>
      </c>
      <c r="N110" s="17" t="str">
        <f>IF(H110="","",IF(OR(H110="NM",H110="DNS",H110="DNF",H110="DQ"),0,IF(INDEX(H$95:H110,1)="Hoog",IF(H110&gt;1.35,INT((1977.53*SQRT(H110))-1698.5),INT((H110-0.67)*733.33333+100.7)),IF(INDEX(H$95:H110,1)="Ver",IF(H110&gt;4.41,INT((887.99*SQRT(H110))-1264.5),IF(INT((H110-1.91)*200+100.5)&gt;0,INT((H110-1.91)*200+100.5),0)),""))))</f>
        <v/>
      </c>
      <c r="O110" s="17" t="str">
        <f t="shared" si="37"/>
        <v>0:00,00</v>
      </c>
      <c r="P110" s="18">
        <f t="shared" si="38"/>
        <v>95</v>
      </c>
      <c r="AC110" s="16" t="str">
        <f t="shared" si="33"/>
        <v/>
      </c>
    </row>
    <row r="111" spans="2:29" x14ac:dyDescent="0.25">
      <c r="B111" s="2" t="str">
        <f t="shared" si="34"/>
        <v/>
      </c>
      <c r="C111" s="8"/>
      <c r="D111" s="9" t="str">
        <f t="shared" si="35"/>
        <v>U-Track</v>
      </c>
      <c r="E111" s="14"/>
      <c r="F111" s="15"/>
      <c r="G111" s="14"/>
      <c r="H111" s="14"/>
      <c r="I111" s="2" t="str">
        <f t="shared" si="36"/>
        <v/>
      </c>
      <c r="K111" s="17" t="str">
        <f>IF(E111="","",IF(OR(E111="NM",E111="DNS",E111="DNF",E111="DQ"),0,IF(INDEX(E$5:E111,1)="60m",IF(INT(15365/IF($D$4="ET",E111,E111+0.24)-1058)&gt;0,INT(15365/IF($D$4="ET",E111,E111+0.24)-1058),0),IF(INDEX(E$5:E111,1)="40m",IF(INT(10834/IF($D$4="ET",E111,E111+0.24)-996)&gt;0,INT(10834/IF($D$4="ET",E111,E111+0.24)-996),0),""))))</f>
        <v/>
      </c>
      <c r="L111" s="17" t="str">
        <f>IF(F111="","",IF(OR(F111="NM",F111="DNS",F111="DNF",F111="DQ"),0,IF(INDEX(F$95:F111,1)="1000m",IF(INT(276912/ ((LEFT(O111)*60)+MID(O111,3,2)+(MID(O111,6,2)/IF(VALUE(MID(O111,6,2))&lt;10,IF(VALUE(MID(O111,6,1))=0,100,10),100)))-738.5)&gt;0,INT(276912/ ((LEFT(O111)*60)+MID(O111,3,2)+(MID(O111,6,2)/IF(VALUE(MID(O111,6,2))&lt;10,IF(VALUE(MID(O111,6,1))=0,100,10),100)))-738.5),0),IF(INDEX(F$95:F111,1)="600m",IF(INT(160470.5/ ((LEFT(O111)*60)+MID(O111,3,2)+(MID(O111,6,2)/100))-811.35)&gt;0,INT(160470.5/ ((LEFT(O111)*60)+MID(O111,3,2)+(MID(O111,6,2)/100))-811.35),0),""))))</f>
        <v/>
      </c>
      <c r="M111" s="17" t="str">
        <f>IF(G111="","",IF(OR(G111="NM",G111="DNS",G111="DNF",G111="DQ"),0,IF(INDEX(G$95:G111,1)="Kogel",INT((303.73*SQRT(G111))-337.5),IF(INDEX(G$95:G111,1)="Vortex",IF(INT((126*SQRT(G111))-245.5)&gt;0,INT((126*SQRT(G111))-245.5),0),""))))</f>
        <v/>
      </c>
      <c r="N111" s="17" t="str">
        <f>IF(H111="","",IF(OR(H111="NM",H111="DNS",H111="DNF",H111="DQ"),0,IF(INDEX(H$95:H111,1)="Hoog",IF(H111&gt;1.35,INT((1977.53*SQRT(H111))-1698.5),INT((H111-0.67)*733.33333+100.7)),IF(INDEX(H$95:H111,1)="Ver",IF(H111&gt;4.41,INT((887.99*SQRT(H111))-1264.5),IF(INT((H111-1.91)*200+100.5)&gt;0,INT((H111-1.91)*200+100.5),0)),""))))</f>
        <v/>
      </c>
      <c r="O111" s="17" t="str">
        <f t="shared" si="37"/>
        <v>0:00,00</v>
      </c>
      <c r="P111" s="18">
        <f t="shared" si="38"/>
        <v>95</v>
      </c>
      <c r="AC111" s="16" t="str">
        <f t="shared" si="33"/>
        <v/>
      </c>
    </row>
    <row r="112" spans="2:29" x14ac:dyDescent="0.25">
      <c r="B112" s="2" t="str">
        <f t="shared" si="34"/>
        <v/>
      </c>
      <c r="C112" s="8"/>
      <c r="D112" s="9" t="str">
        <f t="shared" si="35"/>
        <v>U-Track</v>
      </c>
      <c r="E112" s="14"/>
      <c r="F112" s="15"/>
      <c r="G112" s="14"/>
      <c r="H112" s="14"/>
      <c r="I112" s="2" t="str">
        <f t="shared" si="36"/>
        <v/>
      </c>
      <c r="K112" s="17" t="str">
        <f>IF(E112="","",IF(OR(E112="NM",E112="DNS",E112="DNF",E112="DQ"),0,IF(INDEX(E$5:E112,1)="60m",IF(INT(15365/IF($D$4="ET",E112,E112+0.24)-1058)&gt;0,INT(15365/IF($D$4="ET",E112,E112+0.24)-1058),0),IF(INDEX(E$5:E112,1)="40m",IF(INT(10834/IF($D$4="ET",E112,E112+0.24)-996)&gt;0,INT(10834/IF($D$4="ET",E112,E112+0.24)-996),0),""))))</f>
        <v/>
      </c>
      <c r="L112" s="17" t="str">
        <f>IF(F112="","",IF(OR(F112="NM",F112="DNS",F112="DNF",F112="DQ"),0,IF(INDEX(F$95:F112,1)="1000m",IF(INT(276912/ ((LEFT(O112)*60)+MID(O112,3,2)+(MID(O112,6,2)/IF(VALUE(MID(O112,6,2))&lt;10,IF(VALUE(MID(O112,6,1))=0,100,10),100)))-738.5)&gt;0,INT(276912/ ((LEFT(O112)*60)+MID(O112,3,2)+(MID(O112,6,2)/IF(VALUE(MID(O112,6,2))&lt;10,IF(VALUE(MID(O112,6,1))=0,100,10),100)))-738.5),0),IF(INDEX(F$95:F112,1)="600m",IF(INT(160470.5/ ((LEFT(O112)*60)+MID(O112,3,2)+(MID(O112,6,2)/100))-811.35)&gt;0,INT(160470.5/ ((LEFT(O112)*60)+MID(O112,3,2)+(MID(O112,6,2)/100))-811.35),0),""))))</f>
        <v/>
      </c>
      <c r="M112" s="17" t="str">
        <f>IF(G112="","",IF(OR(G112="NM",G112="DNS",G112="DNF",G112="DQ"),0,IF(INDEX(G$95:G112,1)="Kogel",INT((303.73*SQRT(G112))-337.5),IF(INDEX(G$95:G112,1)="Vortex",IF(INT((126*SQRT(G112))-245.5)&gt;0,INT((126*SQRT(G112))-245.5),0),""))))</f>
        <v/>
      </c>
      <c r="N112" s="17" t="str">
        <f>IF(H112="","",IF(OR(H112="NM",H112="DNS",H112="DNF",H112="DQ"),0,IF(INDEX(H$95:H112,1)="Hoog",IF(H112&gt;1.35,INT((1977.53*SQRT(H112))-1698.5),INT((H112-0.67)*733.33333+100.7)),IF(INDEX(H$95:H112,1)="Ver",IF(H112&gt;4.41,INT((887.99*SQRT(H112))-1264.5),IF(INT((H112-1.91)*200+100.5)&gt;0,INT((H112-1.91)*200+100.5),0)),""))))</f>
        <v/>
      </c>
      <c r="O112" s="17" t="str">
        <f t="shared" si="37"/>
        <v>0:00,00</v>
      </c>
      <c r="P112" s="18">
        <f t="shared" si="38"/>
        <v>95</v>
      </c>
      <c r="AC112" s="16" t="str">
        <f t="shared" si="33"/>
        <v/>
      </c>
    </row>
    <row r="113" spans="1:29" x14ac:dyDescent="0.25">
      <c r="B113" s="2" t="str">
        <f t="shared" si="34"/>
        <v/>
      </c>
      <c r="C113" s="8"/>
      <c r="D113" s="9" t="str">
        <f t="shared" si="35"/>
        <v>U-Track</v>
      </c>
      <c r="E113" s="14"/>
      <c r="F113" s="15"/>
      <c r="G113" s="14"/>
      <c r="H113" s="14"/>
      <c r="I113" s="2" t="str">
        <f t="shared" si="36"/>
        <v/>
      </c>
      <c r="K113" s="17" t="str">
        <f>IF(E113="","",IF(OR(E113="NM",E113="DNS",E113="DNF",E113="DQ"),0,IF(INDEX(E$5:E113,1)="60m",IF(INT(15365/IF($D$4="ET",E113,E113+0.24)-1058)&gt;0,INT(15365/IF($D$4="ET",E113,E113+0.24)-1058),0),IF(INDEX(E$5:E113,1)="40m",IF(INT(10834/IF($D$4="ET",E113,E113+0.24)-996)&gt;0,INT(10834/IF($D$4="ET",E113,E113+0.24)-996),0),""))))</f>
        <v/>
      </c>
      <c r="L113" s="17" t="str">
        <f>IF(F113="","",IF(OR(F113="NM",F113="DNS",F113="DNF",F113="DQ"),0,IF(INDEX(F$95:F113,1)="1000m",IF(INT(276912/ ((LEFT(O113)*60)+MID(O113,3,2)+(MID(O113,6,2)/IF(VALUE(MID(O113,6,2))&lt;10,IF(VALUE(MID(O113,6,1))=0,100,10),100)))-738.5)&gt;0,INT(276912/ ((LEFT(O113)*60)+MID(O113,3,2)+(MID(O113,6,2)/IF(VALUE(MID(O113,6,2))&lt;10,IF(VALUE(MID(O113,6,1))=0,100,10),100)))-738.5),0),IF(INDEX(F$95:F113,1)="600m",IF(INT(160470.5/ ((LEFT(O113)*60)+MID(O113,3,2)+(MID(O113,6,2)/100))-811.35)&gt;0,INT(160470.5/ ((LEFT(O113)*60)+MID(O113,3,2)+(MID(O113,6,2)/100))-811.35),0),""))))</f>
        <v/>
      </c>
      <c r="M113" s="17" t="str">
        <f>IF(G113="","",IF(OR(G113="NM",G113="DNS",G113="DNF",G113="DQ"),0,IF(INDEX(G$95:G113,1)="Kogel",INT((303.73*SQRT(G113))-337.5),IF(INDEX(G$95:G113,1)="Vortex",IF(INT((126*SQRT(G113))-245.5)&gt;0,INT((126*SQRT(G113))-245.5),0),""))))</f>
        <v/>
      </c>
      <c r="N113" s="17" t="str">
        <f>IF(H113="","",IF(OR(H113="NM",H113="DNS",H113="DNF",H113="DQ"),0,IF(INDEX(H$95:H113,1)="Hoog",IF(H113&gt;1.35,INT((1977.53*SQRT(H113))-1698.5),INT((H113-0.67)*733.33333+100.7)),IF(INDEX(H$95:H113,1)="Ver",IF(H113&gt;4.41,INT((887.99*SQRT(H113))-1264.5),IF(INT((H113-1.91)*200+100.5)&gt;0,INT((H113-1.91)*200+100.5),0)),""))))</f>
        <v/>
      </c>
      <c r="O113" s="17" t="str">
        <f t="shared" si="37"/>
        <v>0:00,00</v>
      </c>
      <c r="P113" s="18">
        <f t="shared" si="38"/>
        <v>95</v>
      </c>
      <c r="AC113" s="16" t="str">
        <f t="shared" si="33"/>
        <v/>
      </c>
    </row>
    <row r="114" spans="1:29" x14ac:dyDescent="0.25">
      <c r="B114" s="2" t="str">
        <f t="shared" si="34"/>
        <v/>
      </c>
      <c r="C114" s="8"/>
      <c r="D114" s="9" t="str">
        <f t="shared" si="35"/>
        <v>U-Track</v>
      </c>
      <c r="E114" s="14"/>
      <c r="F114" s="15"/>
      <c r="G114" s="14"/>
      <c r="H114" s="14"/>
      <c r="I114" s="2" t="str">
        <f t="shared" si="36"/>
        <v/>
      </c>
      <c r="K114" s="17" t="str">
        <f>IF(E114="","",IF(OR(E114="NM",E114="DNS",E114="DNF",E114="DQ"),0,IF(INDEX(E$5:E114,1)="60m",IF(INT(15365/IF($D$4="ET",E114,E114+0.24)-1058)&gt;0,INT(15365/IF($D$4="ET",E114,E114+0.24)-1058),0),IF(INDEX(E$5:E114,1)="40m",IF(INT(10834/IF($D$4="ET",E114,E114+0.24)-996)&gt;0,INT(10834/IF($D$4="ET",E114,E114+0.24)-996),0),""))))</f>
        <v/>
      </c>
      <c r="L114" s="17" t="str">
        <f>IF(F114="","",IF(OR(F114="NM",F114="DNS",F114="DNF",F114="DQ"),0,IF(INDEX(F$95:F114,1)="1000m",IF(INT(276912/ ((LEFT(O114)*60)+MID(O114,3,2)+(MID(O114,6,2)/IF(VALUE(MID(O114,6,2))&lt;10,IF(VALUE(MID(O114,6,1))=0,100,10),100)))-738.5)&gt;0,INT(276912/ ((LEFT(O114)*60)+MID(O114,3,2)+(MID(O114,6,2)/IF(VALUE(MID(O114,6,2))&lt;10,IF(VALUE(MID(O114,6,1))=0,100,10),100)))-738.5),0),IF(INDEX(F$95:F114,1)="600m",IF(INT(160470.5/ ((LEFT(O114)*60)+MID(O114,3,2)+(MID(O114,6,2)/100))-811.35)&gt;0,INT(160470.5/ ((LEFT(O114)*60)+MID(O114,3,2)+(MID(O114,6,2)/100))-811.35),0),""))))</f>
        <v/>
      </c>
      <c r="M114" s="17" t="str">
        <f>IF(G114="","",IF(OR(G114="NM",G114="DNS",G114="DNF",G114="DQ"),0,IF(INDEX(G$95:G114,1)="Kogel",INT((303.73*SQRT(G114))-337.5),IF(INDEX(G$95:G114,1)="Vortex",IF(INT((126*SQRT(G114))-245.5)&gt;0,INT((126*SQRT(G114))-245.5),0),""))))</f>
        <v/>
      </c>
      <c r="N114" s="17" t="str">
        <f>IF(H114="","",IF(OR(H114="NM",H114="DNS",H114="DNF",H114="DQ"),0,IF(INDEX(H$95:H114,1)="Hoog",IF(H114&gt;1.35,INT((1977.53*SQRT(H114))-1698.5),INT((H114-0.67)*733.33333+100.7)),IF(INDEX(H$95:H114,1)="Ver",IF(H114&gt;4.41,INT((887.99*SQRT(H114))-1264.5),IF(INT((H114-1.91)*200+100.5)&gt;0,INT((H114-1.91)*200+100.5),0)),""))))</f>
        <v/>
      </c>
      <c r="O114" s="17" t="str">
        <f t="shared" si="37"/>
        <v>0:00,00</v>
      </c>
      <c r="P114" s="18">
        <f t="shared" si="38"/>
        <v>95</v>
      </c>
      <c r="AC114" s="16" t="str">
        <f t="shared" si="33"/>
        <v/>
      </c>
    </row>
    <row r="115" spans="1:29" x14ac:dyDescent="0.25">
      <c r="B115" s="2" t="str">
        <f t="shared" si="34"/>
        <v/>
      </c>
      <c r="C115" s="8"/>
      <c r="D115" s="9" t="str">
        <f t="shared" si="35"/>
        <v>U-Track</v>
      </c>
      <c r="E115" s="14"/>
      <c r="F115" s="15"/>
      <c r="G115" s="14"/>
      <c r="H115" s="14"/>
      <c r="I115" s="2" t="str">
        <f t="shared" si="36"/>
        <v/>
      </c>
      <c r="K115" s="17" t="str">
        <f>IF(E115="","",IF(OR(E115="NM",E115="DNS",E115="DNF",E115="DQ"),0,IF(INDEX(E$5:E115,1)="60m",IF(INT(15365/IF($D$4="ET",E115,E115+0.24)-1058)&gt;0,INT(15365/IF($D$4="ET",E115,E115+0.24)-1058),0),IF(INDEX(E$5:E115,1)="40m",IF(INT(10834/IF($D$4="ET",E115,E115+0.24)-996)&gt;0,INT(10834/IF($D$4="ET",E115,E115+0.24)-996),0),""))))</f>
        <v/>
      </c>
      <c r="L115" s="17" t="str">
        <f>IF(F115="","",IF(OR(F115="NM",F115="DNS",F115="DNF",F115="DQ"),0,IF(INDEX(F$95:F115,1)="1000m",IF(INT(276912/ ((LEFT(O115)*60)+MID(O115,3,2)+(MID(O115,6,2)/IF(VALUE(MID(O115,6,2))&lt;10,IF(VALUE(MID(O115,6,1))=0,100,10),100)))-738.5)&gt;0,INT(276912/ ((LEFT(O115)*60)+MID(O115,3,2)+(MID(O115,6,2)/IF(VALUE(MID(O115,6,2))&lt;10,IF(VALUE(MID(O115,6,1))=0,100,10),100)))-738.5),0),IF(INDEX(F$95:F115,1)="600m",IF(INT(160470.5/ ((LEFT(O115)*60)+MID(O115,3,2)+(MID(O115,6,2)/100))-811.35)&gt;0,INT(160470.5/ ((LEFT(O115)*60)+MID(O115,3,2)+(MID(O115,6,2)/100))-811.35),0),""))))</f>
        <v/>
      </c>
      <c r="M115" s="17" t="str">
        <f>IF(G115="","",IF(OR(G115="NM",G115="DNS",G115="DNF",G115="DQ"),0,IF(INDEX(G$95:G115,1)="Kogel",INT((303.73*SQRT(G115))-337.5),IF(INDEX(G$95:G115,1)="Vortex",IF(INT((126*SQRT(G115))-245.5)&gt;0,INT((126*SQRT(G115))-245.5),0),""))))</f>
        <v/>
      </c>
      <c r="N115" s="17" t="str">
        <f>IF(H115="","",IF(OR(H115="NM",H115="DNS",H115="DNF",H115="DQ"),0,IF(INDEX(H$95:H115,1)="Hoog",IF(H115&gt;1.35,INT((1977.53*SQRT(H115))-1698.5),INT((H115-0.67)*733.33333+100.7)),IF(INDEX(H$95:H115,1)="Ver",IF(H115&gt;4.41,INT((887.99*SQRT(H115))-1264.5),IF(INT((H115-1.91)*200+100.5)&gt;0,INT((H115-1.91)*200+100.5),0)),""))))</f>
        <v/>
      </c>
      <c r="O115" s="17" t="str">
        <f t="shared" si="37"/>
        <v>0:00,00</v>
      </c>
      <c r="P115" s="18">
        <f t="shared" si="38"/>
        <v>95</v>
      </c>
      <c r="AC115" s="16" t="str">
        <f t="shared" si="33"/>
        <v/>
      </c>
    </row>
    <row r="116" spans="1:29" x14ac:dyDescent="0.25">
      <c r="A116" s="2" t="s">
        <v>34</v>
      </c>
      <c r="B116" s="9" t="s">
        <v>43</v>
      </c>
      <c r="E116" s="2" t="s">
        <v>73</v>
      </c>
      <c r="P116" s="18">
        <f t="shared" si="38"/>
        <v>95</v>
      </c>
    </row>
    <row r="117" spans="1:29" x14ac:dyDescent="0.25">
      <c r="A117" s="2" t="s">
        <v>63</v>
      </c>
      <c r="B117" s="2" t="s">
        <v>13</v>
      </c>
      <c r="C117" s="2" t="s">
        <v>33</v>
      </c>
      <c r="D117" s="2" t="s">
        <v>24</v>
      </c>
      <c r="E117" s="2" t="s">
        <v>34</v>
      </c>
      <c r="F117" s="2" t="s">
        <v>35</v>
      </c>
      <c r="G117" s="20" t="s">
        <v>36</v>
      </c>
      <c r="H117" s="2" t="s">
        <v>37</v>
      </c>
      <c r="O117" s="17" t="str">
        <f>IF(B117="#",IF(RIGHT(B116,7)="4 x 60m","4x60m",IF(RIGHT(B116,7)="4 x 40m","4x40m","")),O116)</f>
        <v>4x40m</v>
      </c>
      <c r="P117" s="18">
        <f t="shared" si="38"/>
        <v>117</v>
      </c>
    </row>
    <row r="118" spans="1:29" x14ac:dyDescent="0.25">
      <c r="B118" s="2">
        <v>1</v>
      </c>
      <c r="C118" s="8" t="s">
        <v>169</v>
      </c>
      <c r="D118" s="9" t="str">
        <f t="shared" ref="D118:D123" si="39">IF(D$2&lt;&gt;"",D$2,"")</f>
        <v>U-Track</v>
      </c>
      <c r="E118" s="2" t="str">
        <f>IF(E117="Categorie",IF(LEFT(B116,16)="Jongens Pupil A1","JPA1",IF(LEFT(B116,16)="Jongens Pupil A2","JPA2",IF(LEFT(B116,15)="Jongens Pupil B","JPB",IF(LEFT(B116,15)="Jongens Pupil C","JPC",IF(LEFT(B116,15)="Jongens Pupil D","JPD",IF(LEFT(B116,16)="Meisjes Pupil A1","MPA1",IF(LEFT(B116,16)="Meisjes Pupil A2","MPA2",IF(LEFT(B116,15)="Meisjes Pupil B","MPB",IF(LEFT(B116,15)="Meisjes Pupil C","MPC",IF(LEFT(B116,15)="Meisjes Pupil D","MPD","")))))))))),E117)</f>
        <v>JPC</v>
      </c>
      <c r="F118" s="2">
        <v>4</v>
      </c>
      <c r="G118" s="14">
        <v>33.15</v>
      </c>
      <c r="H118" s="2">
        <f>IF(OR(G118="",G118="DNF",G118="DNS",G118="DQ",NOT(ISERROR(FIND("combi",LOWER(C118))))),"",IF(O118="4x60m",IF(INT(59225/IF($D$4="ET",G118,G118+0.24)-1030)&gt;0,INT(59225/IF($D$4="ET",G118,G118+0.24)-1030),0),IF(O118="4x40m",IF(INT(41050/IF($D$4="ET",G118,G118+0.24)-953)&gt;0,INT(41050/IF($D$4="ET",G118,G118+0.24)-953),0),"")))</f>
        <v>285</v>
      </c>
      <c r="O118" s="17" t="str">
        <f>IF(B118="#",IF(RIGHT(B117,7)="4 x 60m","4x60m",IF(RIGHT(B117,7)="4 x 40m","4x40m","")),O117)</f>
        <v>4x40m</v>
      </c>
      <c r="P118" s="18">
        <f t="shared" si="38"/>
        <v>117</v>
      </c>
      <c r="AC118" s="16" t="str">
        <f>IF(AND($D$4="HT",G118&lt;&gt;""),IF(AND(OR(G118&lt;&gt;"DNF"),OR(G118&lt;&gt;"DNS"),OR(G118&lt;&gt;"DQ"),OR(RIGHT(TEXT(G118,"#,00"),1)&lt;&gt;"0",LEFT(RIGHT(TEXT(G118,"#,00"),3),1)&lt;&gt;",")),"ongeldig",""),"")</f>
        <v/>
      </c>
    </row>
    <row r="119" spans="1:29" x14ac:dyDescent="0.25">
      <c r="B119" s="2">
        <v>2</v>
      </c>
      <c r="C119" s="8"/>
      <c r="D119" s="9" t="str">
        <f t="shared" si="39"/>
        <v>U-Track</v>
      </c>
      <c r="E119" s="2" t="str">
        <f t="shared" ref="E119:E123" si="40">IF(E118="Categorie",IF(LEFT(B117,16)="Jongens Pupil A1","JPA1",IF(LEFT(B117,16)="Jongens Pupil A2","JPA2",IF(LEFT(B117,15)="Jongens Pupil B","JPB",IF(LEFT(B117,15)="Jongens Pupil C","JPC",IF(LEFT(B117,15)="Jongens Pupil D","JPD",IF(LEFT(B117,16)="Meisjes Pupil A1","MPA1",IF(LEFT(B117,16)="Meisjes Pupil A2","MPA2",IF(LEFT(B117,15)="Meisjes Pupil B","MPB",IF(LEFT(B117,15)="Meisjes Pupil C","MPC",IF(LEFT(B117,15)="Meisjes Pupil D","MPD","")))))))))),E118)</f>
        <v>JPC</v>
      </c>
      <c r="F119" s="2">
        <v>4</v>
      </c>
      <c r="G119" s="14"/>
      <c r="H119" s="2" t="str">
        <f t="shared" ref="H119:H123" si="41">IF(OR(G119="",G119="DNF",G119="DNS",G119="DQ",NOT(ISERROR(FIND("combi",LOWER(C119))))),"",IF(O119="4x60m",IF(INT(59225/IF($D$4="ET",G119,G119+0.24)-1030)&gt;0,INT(59225/IF($D$4="ET",G119,G119+0.24)-1030),0),IF(O119="4x40m",IF(INT(41050/IF($D$4="ET",G119,G119+0.24)-953)&gt;0,INT(41050/IF($D$4="ET",G119,G119+0.24)-953),0),"")))</f>
        <v/>
      </c>
      <c r="O119" s="17" t="str">
        <f t="shared" ref="O119:O123" si="42">IF(B119="#",IF(RIGHT(B118,7)="4 x 60m","4x60m",IF(RIGHT(B118,7)="4 x 40m","4x40m","")),O118)</f>
        <v>4x40m</v>
      </c>
      <c r="P119" s="18">
        <f t="shared" si="38"/>
        <v>117</v>
      </c>
      <c r="AC119" s="16" t="str">
        <f t="shared" ref="AC119:AC123" si="43">IF(AND($D$4="HT",G119&lt;&gt;""),IF(OR(RIGHT(TEXT(G119,"#,00"),1)&lt;&gt;"0",LEFT(RIGHT(TEXT(G119,"#,00"),3),1)&lt;&gt;","),"ongeldig",""),"")</f>
        <v/>
      </c>
    </row>
    <row r="120" spans="1:29" x14ac:dyDescent="0.25">
      <c r="B120" s="2">
        <v>3</v>
      </c>
      <c r="C120" s="8"/>
      <c r="D120" s="9" t="str">
        <f t="shared" si="39"/>
        <v>U-Track</v>
      </c>
      <c r="E120" s="2" t="str">
        <f t="shared" si="40"/>
        <v>JPC</v>
      </c>
      <c r="F120" s="2">
        <v>4</v>
      </c>
      <c r="G120" s="14"/>
      <c r="H120" s="2" t="str">
        <f t="shared" si="41"/>
        <v/>
      </c>
      <c r="O120" s="17" t="str">
        <f t="shared" si="42"/>
        <v>4x40m</v>
      </c>
      <c r="P120" s="18">
        <f t="shared" si="38"/>
        <v>117</v>
      </c>
      <c r="AC120" s="16" t="str">
        <f t="shared" si="43"/>
        <v/>
      </c>
    </row>
    <row r="121" spans="1:29" x14ac:dyDescent="0.25">
      <c r="B121" s="2">
        <v>4</v>
      </c>
      <c r="C121" s="8"/>
      <c r="D121" s="9" t="str">
        <f t="shared" si="39"/>
        <v>U-Track</v>
      </c>
      <c r="E121" s="2" t="str">
        <f t="shared" si="40"/>
        <v>JPC</v>
      </c>
      <c r="F121" s="2">
        <v>4</v>
      </c>
      <c r="G121" s="14"/>
      <c r="H121" s="2" t="str">
        <f t="shared" si="41"/>
        <v/>
      </c>
      <c r="O121" s="17" t="str">
        <f t="shared" si="42"/>
        <v>4x40m</v>
      </c>
      <c r="P121" s="18">
        <f t="shared" si="38"/>
        <v>117</v>
      </c>
      <c r="AC121" s="16" t="str">
        <f t="shared" si="43"/>
        <v/>
      </c>
    </row>
    <row r="122" spans="1:29" x14ac:dyDescent="0.25">
      <c r="B122" s="2">
        <v>5</v>
      </c>
      <c r="C122" s="8"/>
      <c r="D122" s="9" t="str">
        <f t="shared" si="39"/>
        <v>U-Track</v>
      </c>
      <c r="E122" s="2" t="str">
        <f t="shared" si="40"/>
        <v>JPC</v>
      </c>
      <c r="F122" s="2">
        <v>4</v>
      </c>
      <c r="G122" s="14"/>
      <c r="H122" s="2" t="str">
        <f t="shared" si="41"/>
        <v/>
      </c>
      <c r="O122" s="17" t="str">
        <f t="shared" si="42"/>
        <v>4x40m</v>
      </c>
      <c r="P122" s="18">
        <f t="shared" si="38"/>
        <v>117</v>
      </c>
      <c r="AC122" s="16" t="str">
        <f t="shared" si="43"/>
        <v/>
      </c>
    </row>
    <row r="123" spans="1:29" x14ac:dyDescent="0.25">
      <c r="B123" s="2">
        <v>6</v>
      </c>
      <c r="C123" s="8"/>
      <c r="D123" s="9" t="str">
        <f t="shared" si="39"/>
        <v>U-Track</v>
      </c>
      <c r="E123" s="2" t="str">
        <f t="shared" si="40"/>
        <v>JPC</v>
      </c>
      <c r="F123" s="2">
        <v>4</v>
      </c>
      <c r="G123" s="14"/>
      <c r="H123" s="2" t="str">
        <f t="shared" si="41"/>
        <v/>
      </c>
      <c r="O123" s="17" t="str">
        <f t="shared" si="42"/>
        <v>4x40m</v>
      </c>
      <c r="P123" s="18">
        <f t="shared" si="38"/>
        <v>117</v>
      </c>
      <c r="AC123" s="16" t="str">
        <f t="shared" si="43"/>
        <v/>
      </c>
    </row>
    <row r="124" spans="1:29" x14ac:dyDescent="0.25">
      <c r="A124" s="2" t="s">
        <v>34</v>
      </c>
      <c r="B124" s="9" t="s">
        <v>52</v>
      </c>
    </row>
    <row r="125" spans="1:29" x14ac:dyDescent="0.25">
      <c r="A125" s="2" t="s">
        <v>62</v>
      </c>
      <c r="B125" s="2" t="s">
        <v>13</v>
      </c>
      <c r="C125" s="2" t="s">
        <v>23</v>
      </c>
      <c r="D125" s="2" t="s">
        <v>24</v>
      </c>
      <c r="E125" s="11" t="s">
        <v>14</v>
      </c>
      <c r="F125" s="12" t="s">
        <v>15</v>
      </c>
      <c r="G125" s="11" t="s">
        <v>31</v>
      </c>
      <c r="H125" s="11" t="s">
        <v>25</v>
      </c>
      <c r="I125" s="5" t="s">
        <v>28</v>
      </c>
      <c r="J125" s="18"/>
      <c r="K125" s="19" t="str">
        <f>CONCATENATE(E125,"p")</f>
        <v>40mp</v>
      </c>
      <c r="L125" s="19" t="str">
        <f>CONCATENATE(F125,"p")</f>
        <v>600mp</v>
      </c>
      <c r="M125" s="19" t="str">
        <f>CONCATENATE(G125,"p")</f>
        <v>Vortexp</v>
      </c>
      <c r="N125" s="19" t="str">
        <f>CONCATENATE(H125,"p")</f>
        <v>Verp</v>
      </c>
      <c r="O125" s="19" t="str">
        <f>CONCATENATE(F125,"t")</f>
        <v>600mt</v>
      </c>
      <c r="P125" s="18">
        <f>IF(B125="#",ROW(B125),P124)</f>
        <v>125</v>
      </c>
    </row>
    <row r="126" spans="1:29" x14ac:dyDescent="0.25">
      <c r="B126" s="2">
        <f>IF(I126="","",RANK(I126,I$126:I$145))</f>
        <v>1</v>
      </c>
      <c r="C126" s="8" t="s">
        <v>158</v>
      </c>
      <c r="D126" s="9" t="str">
        <f>IF(D$2&lt;&gt;"",D$2,"")</f>
        <v>U-Track</v>
      </c>
      <c r="E126" s="14"/>
      <c r="F126" s="15">
        <v>1.8946759259259262E-3</v>
      </c>
      <c r="G126" s="14">
        <v>14.21</v>
      </c>
      <c r="H126" s="14">
        <v>2.33</v>
      </c>
      <c r="I126" s="2">
        <f>IF(SUM(K126:N126)&gt;0,SUM(K126:N126),"")</f>
        <v>581</v>
      </c>
      <c r="K126" s="17" t="str">
        <f>IF(E126="","",IF(OR(E126="NM",E126="DNS",E126="DNF",E126="DQ"),0,IF(INDEX(E$5:E126,1)="60m",IF(INT(15365/IF($D$4="ET",E126,E126+0.24)-1058)&gt;0,INT(15365/IF($D$4="ET",E126,E126+0.24)-1058),0),IF(INDEX(E$5:E126,1)="40m",IF(INT(10834/IF($D$4="ET",E126,E126+0.24)-996)&gt;0,INT(10834/IF($D$4="ET",E126,E126+0.24)-996),0),""))))</f>
        <v/>
      </c>
      <c r="L126" s="17">
        <f>IF(F126="","",IF(OR(F126="NM",F126="DNS",F126="DNF",F126="DQ"),0,IF(INDEX(F$125:F126,1)="1000m",IF(INT(276912/ ((LEFT(O126)*60)+MID(O126,3,2)+(MID(O126,6,2)/IF(VALUE(MID(O126,6,2))&lt;10,IF(VALUE(MID(O126,6,1))=0,100,10),100)))-738.5)&gt;0,INT(276912/ ((LEFT(O126)*60)+MID(O126,3,2)+(MID(O126,6,2)/IF(VALUE(MID(O126,6,2))&lt;10,IF(VALUE(MID(O126,6,1))=0,100,10),100)))-738.5),0),IF(INDEX(F$125:F126,1)="600m",IF(INT(160470.5/ ((LEFT(O126)*60)+MID(O126,3,2)+(MID(O126,6,2)/100))-811.35)&gt;0,INT(160470.5/ ((LEFT(O126)*60)+MID(O126,3,2)+(MID(O126,6,2)/100))-811.35),0),""))))</f>
        <v>168</v>
      </c>
      <c r="M126" s="17">
        <f>IF(G126="","",IF(OR(G126="NM",G126="DNS",G126="DNF",G126="DQ"),0,IF(INDEX(G$125:G126,1)="Kogel",INT((303.73*SQRT(G126))-337.5),IF(INDEX(G$125:G126,1)="Vortex",IF(INT((126*SQRT(G126))-245.5)&gt;0,INT((126*SQRT(G126))-245.5),0),""))))</f>
        <v>229</v>
      </c>
      <c r="N126" s="17">
        <f>IF(H126="","",IF(OR(H126="NM",H126="DNS",H126="DNF",H126="DQ"),0,IF(INDEX(H$125:H126,1)="Hoog",IF(H126&gt;1.35,INT((1977.53*SQRT(H126))-1698.5),INT((H126-0.67)*733.33333+100.7)),IF(INDEX(H$125:H126,1)="Ver",IF(H126&gt;4.41,INT((887.99*SQRT(H126))-1264.5),IF(INT((H126-1.91)*200+100.5)&gt;0,INT((H126-1.91)*200+100.5),0)),""))))</f>
        <v>184</v>
      </c>
      <c r="O126" s="17" t="str">
        <f>TEXT(F126,"[m]:ss,00")</f>
        <v>2:43,70</v>
      </c>
      <c r="P126" s="18">
        <f>IF(B126="#",ROW(B126),P125)</f>
        <v>125</v>
      </c>
      <c r="AC126" s="16" t="str">
        <f t="shared" ref="AC126:AC145" si="44">IF(AND($D$4="HT",E126&lt;&gt;"",F126&lt;&gt;""),IF(AND(OR(E126&lt;&gt;"DNF",F126&lt;&gt;"DNF"),OR(E126&lt;&gt;"DNF",F126&lt;&gt;"DNS"),OR(E126&lt;&gt;"DNF",F126&lt;&gt;"DQ"),OR(E126&lt;&gt;"DNS",F126&lt;&gt;"DNF"),OR(E126&lt;&gt;"DNS",F126&lt;&gt;"DNS"),OR(E126&lt;&gt;"DNS",F126&lt;&gt;"DQ"),OR(E126&lt;&gt;"DQ",F126&lt;&gt;"DNF"),OR(E126&lt;&gt;"DQ",F126&lt;&gt;"DNS"),OR(E126&lt;&gt;"DQ",F126&lt;&gt;"DQ"),OR(E126&lt;&gt;"DNF",OR(RIGHT(TEXT(F126,"[m]:ss,00"),1)&lt;&gt;"0",LEFT(RIGHT(TEXT(F126,"[m]:ss,00"),3),1)&lt;&gt;",")),OR(E126&lt;&gt;"DNS",OR(RIGHT(TEXT(F126,"[m]:ss,00"),1)&lt;&gt;"0",LEFT(RIGHT(TEXT(F126,"[m]:ss,00"),3),1)&lt;&gt;",")),OR(E126&lt;&gt;"DQ",OR(RIGHT(TEXT(F126,"[m]:ss,00"),1)&lt;&gt;"0",LEFT(RIGHT(TEXT(F126,"[m]:ss,00"),3),1)&lt;&gt;",")),OR(OR(RIGHT(TEXT(E126,"#,00"),1)&lt;&gt;"0",LEFT(RIGHT(TEXT(E126,"#,00"),3),1)&lt;&gt;","),OR(RIGHT(TEXT(F126,"[m]:ss,00"),1)&lt;&gt;"0",LEFT(RIGHT(TEXT(F126,"[m]:ss,00"),3),1)&lt;&gt;",")),OR(OR(RIGHT(TEXT(E126,"#,00"),1)&lt;&gt;"0",LEFT(RIGHT(TEXT(E126,"#,00"),3),1)&lt;&gt;","),OR(F126&lt;&gt;"DNF")),OR(OR(RIGHT(TEXT(E126,"#,00"),1)&lt;&gt;"0",LEFT(RIGHT(TEXT(E126,"#,00"),3),1)&lt;&gt;","),OR(F126&lt;&gt;"DNS")),OR(OR(RIGHT(TEXT(E126,"#,00"),1)&lt;&gt;"0",LEFT(RIGHT(TEXT(E126,"#,00"),3),1)&lt;&gt;","),OR(F126&lt;&gt;"DQ"))),"ongeldig",""),"")</f>
        <v/>
      </c>
    </row>
    <row r="127" spans="1:29" x14ac:dyDescent="0.25">
      <c r="B127" s="2">
        <f t="shared" ref="B127:B145" si="45">IF(I127="","",RANK(I127,I$126:I$145))</f>
        <v>2</v>
      </c>
      <c r="C127" s="8" t="s">
        <v>165</v>
      </c>
      <c r="D127" s="9" t="str">
        <f t="shared" ref="D127:D145" si="46">IF(D$2&lt;&gt;"",D$2,"")</f>
        <v>U-Track</v>
      </c>
      <c r="E127" s="14"/>
      <c r="F127" s="15">
        <v>1.9341435185185184E-3</v>
      </c>
      <c r="G127" s="14">
        <v>12.33</v>
      </c>
      <c r="H127" s="14">
        <v>2.2000000000000002</v>
      </c>
      <c r="I127" s="2">
        <f t="shared" ref="I127:I145" si="47">IF(SUM(K127:N127)&gt;0,SUM(K127:N127),"")</f>
        <v>502</v>
      </c>
      <c r="K127" s="17" t="str">
        <f>IF(E127="","",IF(OR(E127="NM",E127="DNS",E127="DNF",E127="DQ"),0,IF(INDEX(E$5:E127,1)="60m",IF(INT(15365/IF($D$4="ET",E127,E127+0.24)-1058)&gt;0,INT(15365/IF($D$4="ET",E127,E127+0.24)-1058),0),IF(INDEX(E$5:E127,1)="40m",IF(INT(10834/IF($D$4="ET",E127,E127+0.24)-996)&gt;0,INT(10834/IF($D$4="ET",E127,E127+0.24)-996),0),""))))</f>
        <v/>
      </c>
      <c r="L127" s="17">
        <f>IF(F127="","",IF(OR(F127="NM",F127="DNS",F127="DNF",F127="DQ"),0,IF(INDEX(F$125:F127,1)="1000m",IF(INT(276912/ ((LEFT(O127)*60)+MID(O127,3,2)+(MID(O127,6,2)/IF(VALUE(MID(O127,6,2))&lt;10,IF(VALUE(MID(O127,6,1))=0,100,10),100)))-738.5)&gt;0,INT(276912/ ((LEFT(O127)*60)+MID(O127,3,2)+(MID(O127,6,2)/IF(VALUE(MID(O127,6,2))&lt;10,IF(VALUE(MID(O127,6,1))=0,100,10),100)))-738.5),0),IF(INDEX(F$125:F127,1)="600m",IF(INT(160470.5/ ((LEFT(O127)*60)+MID(O127,3,2)+(MID(O127,6,2)/100))-811.35)&gt;0,INT(160470.5/ ((LEFT(O127)*60)+MID(O127,3,2)+(MID(O127,6,2)/100))-811.35),0),""))))</f>
        <v>148</v>
      </c>
      <c r="M127" s="17">
        <f>IF(G127="","",IF(OR(G127="NM",G127="DNS",G127="DNF",G127="DQ"),0,IF(INDEX(G$125:G127,1)="Kogel",INT((303.73*SQRT(G127))-337.5),IF(INDEX(G$125:G127,1)="Vortex",IF(INT((126*SQRT(G127))-245.5)&gt;0,INT((126*SQRT(G127))-245.5),0),""))))</f>
        <v>196</v>
      </c>
      <c r="N127" s="17">
        <f>IF(H127="","",IF(OR(H127="NM",H127="DNS",H127="DNF",H127="DQ"),0,IF(INDEX(H$125:H127,1)="Hoog",IF(H127&gt;1.35,INT((1977.53*SQRT(H127))-1698.5),INT((H127-0.67)*733.33333+100.7)),IF(INDEX(H$125:H127,1)="Ver",IF(H127&gt;4.41,INT((887.99*SQRT(H127))-1264.5),IF(INT((H127-1.91)*200+100.5)&gt;0,INT((H127-1.91)*200+100.5),0)),""))))</f>
        <v>158</v>
      </c>
      <c r="O127" s="17" t="str">
        <f t="shared" ref="O127:O145" si="48">TEXT(F127,"[m]:ss,00")</f>
        <v>2:47,11</v>
      </c>
      <c r="P127" s="18">
        <f t="shared" ref="P127:P145" si="49">IF(B127="#",ROW(B127),P126)</f>
        <v>125</v>
      </c>
      <c r="AC127" s="16" t="str">
        <f t="shared" si="44"/>
        <v/>
      </c>
    </row>
    <row r="128" spans="1:29" x14ac:dyDescent="0.25">
      <c r="B128" s="2" t="str">
        <f t="shared" si="45"/>
        <v/>
      </c>
      <c r="C128" s="8"/>
      <c r="D128" s="9" t="str">
        <f t="shared" si="46"/>
        <v>U-Track</v>
      </c>
      <c r="E128" s="14"/>
      <c r="F128" s="15"/>
      <c r="G128" s="14"/>
      <c r="H128" s="14"/>
      <c r="I128" s="2" t="str">
        <f t="shared" si="47"/>
        <v/>
      </c>
      <c r="K128" s="17" t="str">
        <f>IF(E128="","",IF(OR(E128="NM",E128="DNS",E128="DNF",E128="DQ"),0,IF(INDEX(E$5:E128,1)="60m",IF(INT(15365/IF($D$4="ET",E128,E128+0.24)-1058)&gt;0,INT(15365/IF($D$4="ET",E128,E128+0.24)-1058),0),IF(INDEX(E$5:E128,1)="40m",IF(INT(10834/IF($D$4="ET",E128,E128+0.24)-996)&gt;0,INT(10834/IF($D$4="ET",E128,E128+0.24)-996),0),""))))</f>
        <v/>
      </c>
      <c r="L128" s="17" t="str">
        <f>IF(F128="","",IF(OR(F128="NM",F128="DNS",F128="DNF",F128="DQ"),0,IF(INDEX(F$125:F128,1)="1000m",IF(INT(276912/ ((LEFT(O128)*60)+MID(O128,3,2)+(MID(O128,6,2)/IF(VALUE(MID(O128,6,2))&lt;10,IF(VALUE(MID(O128,6,1))=0,100,10),100)))-738.5)&gt;0,INT(276912/ ((LEFT(O128)*60)+MID(O128,3,2)+(MID(O128,6,2)/IF(VALUE(MID(O128,6,2))&lt;10,IF(VALUE(MID(O128,6,1))=0,100,10),100)))-738.5),0),IF(INDEX(F$125:F128,1)="600m",IF(INT(160470.5/ ((LEFT(O128)*60)+MID(O128,3,2)+(MID(O128,6,2)/100))-811.35)&gt;0,INT(160470.5/ ((LEFT(O128)*60)+MID(O128,3,2)+(MID(O128,6,2)/100))-811.35),0),""))))</f>
        <v/>
      </c>
      <c r="M128" s="17" t="str">
        <f>IF(G128="","",IF(OR(G128="NM",G128="DNS",G128="DNF",G128="DQ"),0,IF(INDEX(G$125:G128,1)="Kogel",INT((303.73*SQRT(G128))-337.5),IF(INDEX(G$125:G128,1)="Vortex",IF(INT((126*SQRT(G128))-245.5)&gt;0,INT((126*SQRT(G128))-245.5),0),""))))</f>
        <v/>
      </c>
      <c r="N128" s="17" t="str">
        <f>IF(H128="","",IF(OR(H128="NM",H128="DNS",H128="DNF",H128="DQ"),0,IF(INDEX(H$125:H128,1)="Hoog",IF(H128&gt;1.35,INT((1977.53*SQRT(H128))-1698.5),INT((H128-0.67)*733.33333+100.7)),IF(INDEX(H$125:H128,1)="Ver",IF(H128&gt;4.41,INT((887.99*SQRT(H128))-1264.5),IF(INT((H128-1.91)*200+100.5)&gt;0,INT((H128-1.91)*200+100.5),0)),""))))</f>
        <v/>
      </c>
      <c r="O128" s="17" t="str">
        <f t="shared" si="48"/>
        <v>0:00,00</v>
      </c>
      <c r="P128" s="18">
        <f t="shared" si="49"/>
        <v>125</v>
      </c>
      <c r="AC128" s="16" t="str">
        <f t="shared" si="44"/>
        <v/>
      </c>
    </row>
    <row r="129" spans="2:29" x14ac:dyDescent="0.25">
      <c r="B129" s="2" t="str">
        <f t="shared" si="45"/>
        <v/>
      </c>
      <c r="C129" s="8"/>
      <c r="D129" s="9" t="str">
        <f t="shared" si="46"/>
        <v>U-Track</v>
      </c>
      <c r="E129" s="14"/>
      <c r="F129" s="15"/>
      <c r="G129" s="14"/>
      <c r="H129" s="14"/>
      <c r="I129" s="2" t="str">
        <f t="shared" si="47"/>
        <v/>
      </c>
      <c r="K129" s="17" t="str">
        <f>IF(E129="","",IF(OR(E129="NM",E129="DNS",E129="DNF",E129="DQ"),0,IF(INDEX(E$5:E129,1)="60m",IF(INT(15365/IF($D$4="ET",E129,E129+0.24)-1058)&gt;0,INT(15365/IF($D$4="ET",E129,E129+0.24)-1058),0),IF(INDEX(E$5:E129,1)="40m",IF(INT(10834/IF($D$4="ET",E129,E129+0.24)-996)&gt;0,INT(10834/IF($D$4="ET",E129,E129+0.24)-996),0),""))))</f>
        <v/>
      </c>
      <c r="L129" s="17" t="str">
        <f>IF(F129="","",IF(OR(F129="NM",F129="DNS",F129="DNF",F129="DQ"),0,IF(INDEX(F$125:F129,1)="1000m",IF(INT(276912/ ((LEFT(O129)*60)+MID(O129,3,2)+(MID(O129,6,2)/IF(VALUE(MID(O129,6,2))&lt;10,IF(VALUE(MID(O129,6,1))=0,100,10),100)))-738.5)&gt;0,INT(276912/ ((LEFT(O129)*60)+MID(O129,3,2)+(MID(O129,6,2)/IF(VALUE(MID(O129,6,2))&lt;10,IF(VALUE(MID(O129,6,1))=0,100,10),100)))-738.5),0),IF(INDEX(F$125:F129,1)="600m",IF(INT(160470.5/ ((LEFT(O129)*60)+MID(O129,3,2)+(MID(O129,6,2)/100))-811.35)&gt;0,INT(160470.5/ ((LEFT(O129)*60)+MID(O129,3,2)+(MID(O129,6,2)/100))-811.35),0),""))))</f>
        <v/>
      </c>
      <c r="M129" s="17" t="str">
        <f>IF(G129="","",IF(OR(G129="NM",G129="DNS",G129="DNF",G129="DQ"),0,IF(INDEX(G$125:G129,1)="Kogel",INT((303.73*SQRT(G129))-337.5),IF(INDEX(G$125:G129,1)="Vortex",IF(INT((126*SQRT(G129))-245.5)&gt;0,INT((126*SQRT(G129))-245.5),0),""))))</f>
        <v/>
      </c>
      <c r="N129" s="17" t="str">
        <f>IF(H129="","",IF(OR(H129="NM",H129="DNS",H129="DNF",H129="DQ"),0,IF(INDEX(H$125:H129,1)="Hoog",IF(H129&gt;1.35,INT((1977.53*SQRT(H129))-1698.5),INT((H129-0.67)*733.33333+100.7)),IF(INDEX(H$125:H129,1)="Ver",IF(H129&gt;4.41,INT((887.99*SQRT(H129))-1264.5),IF(INT((H129-1.91)*200+100.5)&gt;0,INT((H129-1.91)*200+100.5),0)),""))))</f>
        <v/>
      </c>
      <c r="O129" s="17" t="str">
        <f t="shared" si="48"/>
        <v>0:00,00</v>
      </c>
      <c r="P129" s="18">
        <f t="shared" si="49"/>
        <v>125</v>
      </c>
      <c r="AC129" s="16" t="str">
        <f t="shared" si="44"/>
        <v/>
      </c>
    </row>
    <row r="130" spans="2:29" x14ac:dyDescent="0.25">
      <c r="B130" s="2" t="str">
        <f t="shared" si="45"/>
        <v/>
      </c>
      <c r="C130" s="8"/>
      <c r="D130" s="9" t="str">
        <f t="shared" si="46"/>
        <v>U-Track</v>
      </c>
      <c r="E130" s="14"/>
      <c r="F130" s="15"/>
      <c r="G130" s="14"/>
      <c r="H130" s="14"/>
      <c r="I130" s="2" t="str">
        <f t="shared" si="47"/>
        <v/>
      </c>
      <c r="K130" s="17" t="str">
        <f>IF(E130="","",IF(OR(E130="NM",E130="DNS",E130="DNF",E130="DQ"),0,IF(INDEX(E$5:E130,1)="60m",IF(INT(15365/IF($D$4="ET",E130,E130+0.24)-1058)&gt;0,INT(15365/IF($D$4="ET",E130,E130+0.24)-1058),0),IF(INDEX(E$5:E130,1)="40m",IF(INT(10834/IF($D$4="ET",E130,E130+0.24)-996)&gt;0,INT(10834/IF($D$4="ET",E130,E130+0.24)-996),0),""))))</f>
        <v/>
      </c>
      <c r="L130" s="17" t="str">
        <f>IF(F130="","",IF(OR(F130="NM",F130="DNS",F130="DNF",F130="DQ"),0,IF(INDEX(F$125:F130,1)="1000m",IF(INT(276912/ ((LEFT(O130)*60)+MID(O130,3,2)+(MID(O130,6,2)/IF(VALUE(MID(O130,6,2))&lt;10,IF(VALUE(MID(O130,6,1))=0,100,10),100)))-738.5)&gt;0,INT(276912/ ((LEFT(O130)*60)+MID(O130,3,2)+(MID(O130,6,2)/IF(VALUE(MID(O130,6,2))&lt;10,IF(VALUE(MID(O130,6,1))=0,100,10),100)))-738.5),0),IF(INDEX(F$125:F130,1)="600m",IF(INT(160470.5/ ((LEFT(O130)*60)+MID(O130,3,2)+(MID(O130,6,2)/100))-811.35)&gt;0,INT(160470.5/ ((LEFT(O130)*60)+MID(O130,3,2)+(MID(O130,6,2)/100))-811.35),0),""))))</f>
        <v/>
      </c>
      <c r="M130" s="17" t="str">
        <f>IF(G130="","",IF(OR(G130="NM",G130="DNS",G130="DNF",G130="DQ"),0,IF(INDEX(G$125:G130,1)="Kogel",INT((303.73*SQRT(G130))-337.5),IF(INDEX(G$125:G130,1)="Vortex",IF(INT((126*SQRT(G130))-245.5)&gt;0,INT((126*SQRT(G130))-245.5),0),""))))</f>
        <v/>
      </c>
      <c r="N130" s="17" t="str">
        <f>IF(H130="","",IF(OR(H130="NM",H130="DNS",H130="DNF",H130="DQ"),0,IF(INDEX(H$125:H130,1)="Hoog",IF(H130&gt;1.35,INT((1977.53*SQRT(H130))-1698.5),INT((H130-0.67)*733.33333+100.7)),IF(INDEX(H$125:H130,1)="Ver",IF(H130&gt;4.41,INT((887.99*SQRT(H130))-1264.5),IF(INT((H130-1.91)*200+100.5)&gt;0,INT((H130-1.91)*200+100.5),0)),""))))</f>
        <v/>
      </c>
      <c r="O130" s="17" t="str">
        <f t="shared" si="48"/>
        <v>0:00,00</v>
      </c>
      <c r="P130" s="18">
        <f t="shared" si="49"/>
        <v>125</v>
      </c>
      <c r="AC130" s="16" t="str">
        <f t="shared" si="44"/>
        <v/>
      </c>
    </row>
    <row r="131" spans="2:29" x14ac:dyDescent="0.25">
      <c r="B131" s="2" t="str">
        <f t="shared" si="45"/>
        <v/>
      </c>
      <c r="C131" s="8"/>
      <c r="D131" s="9" t="str">
        <f t="shared" si="46"/>
        <v>U-Track</v>
      </c>
      <c r="E131" s="14"/>
      <c r="F131" s="15"/>
      <c r="G131" s="14"/>
      <c r="H131" s="14"/>
      <c r="I131" s="2" t="str">
        <f t="shared" si="47"/>
        <v/>
      </c>
      <c r="K131" s="17" t="str">
        <f>IF(E131="","",IF(OR(E131="NM",E131="DNS",E131="DNF",E131="DQ"),0,IF(INDEX(E$5:E131,1)="60m",IF(INT(15365/IF($D$4="ET",E131,E131+0.24)-1058)&gt;0,INT(15365/IF($D$4="ET",E131,E131+0.24)-1058),0),IF(INDEX(E$5:E131,1)="40m",IF(INT(10834/IF($D$4="ET",E131,E131+0.24)-996)&gt;0,INT(10834/IF($D$4="ET",E131,E131+0.24)-996),0),""))))</f>
        <v/>
      </c>
      <c r="L131" s="17" t="str">
        <f>IF(F131="","",IF(OR(F131="NM",F131="DNS",F131="DNF",F131="DQ"),0,IF(INDEX(F$125:F131,1)="1000m",IF(INT(276912/ ((LEFT(O131)*60)+MID(O131,3,2)+(MID(O131,6,2)/IF(VALUE(MID(O131,6,2))&lt;10,IF(VALUE(MID(O131,6,1))=0,100,10),100)))-738.5)&gt;0,INT(276912/ ((LEFT(O131)*60)+MID(O131,3,2)+(MID(O131,6,2)/IF(VALUE(MID(O131,6,2))&lt;10,IF(VALUE(MID(O131,6,1))=0,100,10),100)))-738.5),0),IF(INDEX(F$125:F131,1)="600m",IF(INT(160470.5/ ((LEFT(O131)*60)+MID(O131,3,2)+(MID(O131,6,2)/100))-811.35)&gt;0,INT(160470.5/ ((LEFT(O131)*60)+MID(O131,3,2)+(MID(O131,6,2)/100))-811.35),0),""))))</f>
        <v/>
      </c>
      <c r="M131" s="17" t="str">
        <f>IF(G131="","",IF(OR(G131="NM",G131="DNS",G131="DNF",G131="DQ"),0,IF(INDEX(G$125:G131,1)="Kogel",INT((303.73*SQRT(G131))-337.5),IF(INDEX(G$125:G131,1)="Vortex",IF(INT((126*SQRT(G131))-245.5)&gt;0,INT((126*SQRT(G131))-245.5),0),""))))</f>
        <v/>
      </c>
      <c r="N131" s="17" t="str">
        <f>IF(H131="","",IF(OR(H131="NM",H131="DNS",H131="DNF",H131="DQ"),0,IF(INDEX(H$125:H131,1)="Hoog",IF(H131&gt;1.35,INT((1977.53*SQRT(H131))-1698.5),INT((H131-0.67)*733.33333+100.7)),IF(INDEX(H$125:H131,1)="Ver",IF(H131&gt;4.41,INT((887.99*SQRT(H131))-1264.5),IF(INT((H131-1.91)*200+100.5)&gt;0,INT((H131-1.91)*200+100.5),0)),""))))</f>
        <v/>
      </c>
      <c r="O131" s="17" t="str">
        <f t="shared" si="48"/>
        <v>0:00,00</v>
      </c>
      <c r="P131" s="18">
        <f t="shared" si="49"/>
        <v>125</v>
      </c>
      <c r="AC131" s="16" t="str">
        <f t="shared" si="44"/>
        <v/>
      </c>
    </row>
    <row r="132" spans="2:29" x14ac:dyDescent="0.25">
      <c r="B132" s="2" t="str">
        <f t="shared" si="45"/>
        <v/>
      </c>
      <c r="C132" s="8"/>
      <c r="D132" s="9" t="str">
        <f t="shared" si="46"/>
        <v>U-Track</v>
      </c>
      <c r="E132" s="14"/>
      <c r="F132" s="15"/>
      <c r="G132" s="14"/>
      <c r="H132" s="14"/>
      <c r="I132" s="2" t="str">
        <f t="shared" si="47"/>
        <v/>
      </c>
      <c r="K132" s="17" t="str">
        <f>IF(E132="","",IF(OR(E132="NM",E132="DNS",E132="DNF",E132="DQ"),0,IF(INDEX(E$5:E132,1)="60m",IF(INT(15365/IF($D$4="ET",E132,E132+0.24)-1058)&gt;0,INT(15365/IF($D$4="ET",E132,E132+0.24)-1058),0),IF(INDEX(E$5:E132,1)="40m",IF(INT(10834/IF($D$4="ET",E132,E132+0.24)-996)&gt;0,INT(10834/IF($D$4="ET",E132,E132+0.24)-996),0),""))))</f>
        <v/>
      </c>
      <c r="L132" s="17" t="str">
        <f>IF(F132="","",IF(OR(F132="NM",F132="DNS",F132="DNF",F132="DQ"),0,IF(INDEX(F$125:F132,1)="1000m",IF(INT(276912/ ((LEFT(O132)*60)+MID(O132,3,2)+(MID(O132,6,2)/IF(VALUE(MID(O132,6,2))&lt;10,IF(VALUE(MID(O132,6,1))=0,100,10),100)))-738.5)&gt;0,INT(276912/ ((LEFT(O132)*60)+MID(O132,3,2)+(MID(O132,6,2)/IF(VALUE(MID(O132,6,2))&lt;10,IF(VALUE(MID(O132,6,1))=0,100,10),100)))-738.5),0),IF(INDEX(F$125:F132,1)="600m",IF(INT(160470.5/ ((LEFT(O132)*60)+MID(O132,3,2)+(MID(O132,6,2)/100))-811.35)&gt;0,INT(160470.5/ ((LEFT(O132)*60)+MID(O132,3,2)+(MID(O132,6,2)/100))-811.35),0),""))))</f>
        <v/>
      </c>
      <c r="M132" s="17" t="str">
        <f>IF(G132="","",IF(OR(G132="NM",G132="DNS",G132="DNF",G132="DQ"),0,IF(INDEX(G$125:G132,1)="Kogel",INT((303.73*SQRT(G132))-337.5),IF(INDEX(G$125:G132,1)="Vortex",IF(INT((126*SQRT(G132))-245.5)&gt;0,INT((126*SQRT(G132))-245.5),0),""))))</f>
        <v/>
      </c>
      <c r="N132" s="17" t="str">
        <f>IF(H132="","",IF(OR(H132="NM",H132="DNS",H132="DNF",H132="DQ"),0,IF(INDEX(H$125:H132,1)="Hoog",IF(H132&gt;1.35,INT((1977.53*SQRT(H132))-1698.5),INT((H132-0.67)*733.33333+100.7)),IF(INDEX(H$125:H132,1)="Ver",IF(H132&gt;4.41,INT((887.99*SQRT(H132))-1264.5),IF(INT((H132-1.91)*200+100.5)&gt;0,INT((H132-1.91)*200+100.5),0)),""))))</f>
        <v/>
      </c>
      <c r="O132" s="17" t="str">
        <f t="shared" si="48"/>
        <v>0:00,00</v>
      </c>
      <c r="P132" s="18">
        <f t="shared" si="49"/>
        <v>125</v>
      </c>
      <c r="AC132" s="16" t="str">
        <f t="shared" si="44"/>
        <v/>
      </c>
    </row>
    <row r="133" spans="2:29" x14ac:dyDescent="0.25">
      <c r="B133" s="2" t="str">
        <f t="shared" si="45"/>
        <v/>
      </c>
      <c r="C133" s="8"/>
      <c r="D133" s="9" t="str">
        <f t="shared" si="46"/>
        <v>U-Track</v>
      </c>
      <c r="E133" s="14"/>
      <c r="F133" s="15"/>
      <c r="G133" s="14"/>
      <c r="H133" s="14"/>
      <c r="I133" s="2" t="str">
        <f t="shared" si="47"/>
        <v/>
      </c>
      <c r="K133" s="17" t="str">
        <f>IF(E133="","",IF(OR(E133="NM",E133="DNS",E133="DNF",E133="DQ"),0,IF(INDEX(E$5:E133,1)="60m",IF(INT(15365/IF($D$4="ET",E133,E133+0.24)-1058)&gt;0,INT(15365/IF($D$4="ET",E133,E133+0.24)-1058),0),IF(INDEX(E$5:E133,1)="40m",IF(INT(10834/IF($D$4="ET",E133,E133+0.24)-996)&gt;0,INT(10834/IF($D$4="ET",E133,E133+0.24)-996),0),""))))</f>
        <v/>
      </c>
      <c r="L133" s="17" t="str">
        <f>IF(F133="","",IF(OR(F133="NM",F133="DNS",F133="DNF",F133="DQ"),0,IF(INDEX(F$125:F133,1)="1000m",IF(INT(276912/ ((LEFT(O133)*60)+MID(O133,3,2)+(MID(O133,6,2)/IF(VALUE(MID(O133,6,2))&lt;10,IF(VALUE(MID(O133,6,1))=0,100,10),100)))-738.5)&gt;0,INT(276912/ ((LEFT(O133)*60)+MID(O133,3,2)+(MID(O133,6,2)/IF(VALUE(MID(O133,6,2))&lt;10,IF(VALUE(MID(O133,6,1))=0,100,10),100)))-738.5),0),IF(INDEX(F$125:F133,1)="600m",IF(INT(160470.5/ ((LEFT(O133)*60)+MID(O133,3,2)+(MID(O133,6,2)/100))-811.35)&gt;0,INT(160470.5/ ((LEFT(O133)*60)+MID(O133,3,2)+(MID(O133,6,2)/100))-811.35),0),""))))</f>
        <v/>
      </c>
      <c r="M133" s="17" t="str">
        <f>IF(G133="","",IF(OR(G133="NM",G133="DNS",G133="DNF",G133="DQ"),0,IF(INDEX(G$125:G133,1)="Kogel",INT((303.73*SQRT(G133))-337.5),IF(INDEX(G$125:G133,1)="Vortex",IF(INT((126*SQRT(G133))-245.5)&gt;0,INT((126*SQRT(G133))-245.5),0),""))))</f>
        <v/>
      </c>
      <c r="N133" s="17" t="str">
        <f>IF(H133="","",IF(OR(H133="NM",H133="DNS",H133="DNF",H133="DQ"),0,IF(INDEX(H$125:H133,1)="Hoog",IF(H133&gt;1.35,INT((1977.53*SQRT(H133))-1698.5),INT((H133-0.67)*733.33333+100.7)),IF(INDEX(H$125:H133,1)="Ver",IF(H133&gt;4.41,INT((887.99*SQRT(H133))-1264.5),IF(INT((H133-1.91)*200+100.5)&gt;0,INT((H133-1.91)*200+100.5),0)),""))))</f>
        <v/>
      </c>
      <c r="O133" s="17" t="str">
        <f t="shared" si="48"/>
        <v>0:00,00</v>
      </c>
      <c r="P133" s="18">
        <f t="shared" si="49"/>
        <v>125</v>
      </c>
      <c r="AC133" s="16" t="str">
        <f t="shared" si="44"/>
        <v/>
      </c>
    </row>
    <row r="134" spans="2:29" x14ac:dyDescent="0.25">
      <c r="B134" s="2" t="str">
        <f t="shared" si="45"/>
        <v/>
      </c>
      <c r="C134" s="8"/>
      <c r="D134" s="9" t="str">
        <f t="shared" si="46"/>
        <v>U-Track</v>
      </c>
      <c r="E134" s="14"/>
      <c r="F134" s="15"/>
      <c r="G134" s="14"/>
      <c r="H134" s="14"/>
      <c r="I134" s="2" t="str">
        <f t="shared" si="47"/>
        <v/>
      </c>
      <c r="K134" s="17" t="str">
        <f>IF(E134="","",IF(OR(E134="NM",E134="DNS",E134="DNF",E134="DQ"),0,IF(INDEX(E$5:E134,1)="60m",IF(INT(15365/IF($D$4="ET",E134,E134+0.24)-1058)&gt;0,INT(15365/IF($D$4="ET",E134,E134+0.24)-1058),0),IF(INDEX(E$5:E134,1)="40m",IF(INT(10834/IF($D$4="ET",E134,E134+0.24)-996)&gt;0,INT(10834/IF($D$4="ET",E134,E134+0.24)-996),0),""))))</f>
        <v/>
      </c>
      <c r="L134" s="17" t="str">
        <f>IF(F134="","",IF(OR(F134="NM",F134="DNS",F134="DNF",F134="DQ"),0,IF(INDEX(F$125:F134,1)="1000m",IF(INT(276912/ ((LEFT(O134)*60)+MID(O134,3,2)+(MID(O134,6,2)/IF(VALUE(MID(O134,6,2))&lt;10,IF(VALUE(MID(O134,6,1))=0,100,10),100)))-738.5)&gt;0,INT(276912/ ((LEFT(O134)*60)+MID(O134,3,2)+(MID(O134,6,2)/IF(VALUE(MID(O134,6,2))&lt;10,IF(VALUE(MID(O134,6,1))=0,100,10),100)))-738.5),0),IF(INDEX(F$125:F134,1)="600m",IF(INT(160470.5/ ((LEFT(O134)*60)+MID(O134,3,2)+(MID(O134,6,2)/100))-811.35)&gt;0,INT(160470.5/ ((LEFT(O134)*60)+MID(O134,3,2)+(MID(O134,6,2)/100))-811.35),0),""))))</f>
        <v/>
      </c>
      <c r="M134" s="17" t="str">
        <f>IF(G134="","",IF(OR(G134="NM",G134="DNS",G134="DNF",G134="DQ"),0,IF(INDEX(G$125:G134,1)="Kogel",INT((303.73*SQRT(G134))-337.5),IF(INDEX(G$125:G134,1)="Vortex",IF(INT((126*SQRT(G134))-245.5)&gt;0,INT((126*SQRT(G134))-245.5),0),""))))</f>
        <v/>
      </c>
      <c r="N134" s="17" t="str">
        <f>IF(H134="","",IF(OR(H134="NM",H134="DNS",H134="DNF",H134="DQ"),0,IF(INDEX(H$125:H134,1)="Hoog",IF(H134&gt;1.35,INT((1977.53*SQRT(H134))-1698.5),INT((H134-0.67)*733.33333+100.7)),IF(INDEX(H$125:H134,1)="Ver",IF(H134&gt;4.41,INT((887.99*SQRT(H134))-1264.5),IF(INT((H134-1.91)*200+100.5)&gt;0,INT((H134-1.91)*200+100.5),0)),""))))</f>
        <v/>
      </c>
      <c r="O134" s="17" t="str">
        <f t="shared" si="48"/>
        <v>0:00,00</v>
      </c>
      <c r="P134" s="18">
        <f t="shared" si="49"/>
        <v>125</v>
      </c>
      <c r="AC134" s="16" t="str">
        <f t="shared" si="44"/>
        <v/>
      </c>
    </row>
    <row r="135" spans="2:29" x14ac:dyDescent="0.25">
      <c r="B135" s="2" t="str">
        <f t="shared" si="45"/>
        <v/>
      </c>
      <c r="C135" s="8"/>
      <c r="D135" s="9" t="str">
        <f t="shared" si="46"/>
        <v>U-Track</v>
      </c>
      <c r="E135" s="14"/>
      <c r="F135" s="15"/>
      <c r="G135" s="14"/>
      <c r="H135" s="14"/>
      <c r="I135" s="2" t="str">
        <f t="shared" si="47"/>
        <v/>
      </c>
      <c r="K135" s="17" t="str">
        <f>IF(E135="","",IF(OR(E135="NM",E135="DNS",E135="DNF",E135="DQ"),0,IF(INDEX(E$5:E135,1)="60m",IF(INT(15365/IF($D$4="ET",E135,E135+0.24)-1058)&gt;0,INT(15365/IF($D$4="ET",E135,E135+0.24)-1058),0),IF(INDEX(E$5:E135,1)="40m",IF(INT(10834/IF($D$4="ET",E135,E135+0.24)-996)&gt;0,INT(10834/IF($D$4="ET",E135,E135+0.24)-996),0),""))))</f>
        <v/>
      </c>
      <c r="L135" s="17" t="str">
        <f>IF(F135="","",IF(OR(F135="NM",F135="DNS",F135="DNF",F135="DQ"),0,IF(INDEX(F$125:F135,1)="1000m",IF(INT(276912/ ((LEFT(O135)*60)+MID(O135,3,2)+(MID(O135,6,2)/IF(VALUE(MID(O135,6,2))&lt;10,IF(VALUE(MID(O135,6,1))=0,100,10),100)))-738.5)&gt;0,INT(276912/ ((LEFT(O135)*60)+MID(O135,3,2)+(MID(O135,6,2)/IF(VALUE(MID(O135,6,2))&lt;10,IF(VALUE(MID(O135,6,1))=0,100,10),100)))-738.5),0),IF(INDEX(F$125:F135,1)="600m",IF(INT(160470.5/ ((LEFT(O135)*60)+MID(O135,3,2)+(MID(O135,6,2)/100))-811.35)&gt;0,INT(160470.5/ ((LEFT(O135)*60)+MID(O135,3,2)+(MID(O135,6,2)/100))-811.35),0),""))))</f>
        <v/>
      </c>
      <c r="M135" s="17" t="str">
        <f>IF(G135="","",IF(OR(G135="NM",G135="DNS",G135="DNF",G135="DQ"),0,IF(INDEX(G$125:G135,1)="Kogel",INT((303.73*SQRT(G135))-337.5),IF(INDEX(G$125:G135,1)="Vortex",IF(INT((126*SQRT(G135))-245.5)&gt;0,INT((126*SQRT(G135))-245.5),0),""))))</f>
        <v/>
      </c>
      <c r="N135" s="17" t="str">
        <f>IF(H135="","",IF(OR(H135="NM",H135="DNS",H135="DNF",H135="DQ"),0,IF(INDEX(H$125:H135,1)="Hoog",IF(H135&gt;1.35,INT((1977.53*SQRT(H135))-1698.5),INT((H135-0.67)*733.33333+100.7)),IF(INDEX(H$125:H135,1)="Ver",IF(H135&gt;4.41,INT((887.99*SQRT(H135))-1264.5),IF(INT((H135-1.91)*200+100.5)&gt;0,INT((H135-1.91)*200+100.5),0)),""))))</f>
        <v/>
      </c>
      <c r="O135" s="17" t="str">
        <f t="shared" si="48"/>
        <v>0:00,00</v>
      </c>
      <c r="P135" s="18">
        <f t="shared" si="49"/>
        <v>125</v>
      </c>
      <c r="AC135" s="16" t="str">
        <f t="shared" si="44"/>
        <v/>
      </c>
    </row>
    <row r="136" spans="2:29" x14ac:dyDescent="0.25">
      <c r="B136" s="2" t="str">
        <f t="shared" si="45"/>
        <v/>
      </c>
      <c r="C136" s="8"/>
      <c r="D136" s="9" t="str">
        <f t="shared" si="46"/>
        <v>U-Track</v>
      </c>
      <c r="E136" s="14"/>
      <c r="F136" s="15"/>
      <c r="G136" s="14"/>
      <c r="H136" s="14"/>
      <c r="I136" s="2" t="str">
        <f t="shared" si="47"/>
        <v/>
      </c>
      <c r="K136" s="17" t="str">
        <f>IF(E136="","",IF(OR(E136="NM",E136="DNS",E136="DNF",E136="DQ"),0,IF(INDEX(E$5:E136,1)="60m",IF(INT(15365/IF($D$4="ET",E136,E136+0.24)-1058)&gt;0,INT(15365/IF($D$4="ET",E136,E136+0.24)-1058),0),IF(INDEX(E$5:E136,1)="40m",IF(INT(10834/IF($D$4="ET",E136,E136+0.24)-996)&gt;0,INT(10834/IF($D$4="ET",E136,E136+0.24)-996),0),""))))</f>
        <v/>
      </c>
      <c r="L136" s="17" t="str">
        <f>IF(F136="","",IF(OR(F136="NM",F136="DNS",F136="DNF",F136="DQ"),0,IF(INDEX(F$125:F136,1)="1000m",IF(INT(276912/ ((LEFT(O136)*60)+MID(O136,3,2)+(MID(O136,6,2)/IF(VALUE(MID(O136,6,2))&lt;10,IF(VALUE(MID(O136,6,1))=0,100,10),100)))-738.5)&gt;0,INT(276912/ ((LEFT(O136)*60)+MID(O136,3,2)+(MID(O136,6,2)/IF(VALUE(MID(O136,6,2))&lt;10,IF(VALUE(MID(O136,6,1))=0,100,10),100)))-738.5),0),IF(INDEX(F$125:F136,1)="600m",IF(INT(160470.5/ ((LEFT(O136)*60)+MID(O136,3,2)+(MID(O136,6,2)/100))-811.35)&gt;0,INT(160470.5/ ((LEFT(O136)*60)+MID(O136,3,2)+(MID(O136,6,2)/100))-811.35),0),""))))</f>
        <v/>
      </c>
      <c r="M136" s="17" t="str">
        <f>IF(G136="","",IF(OR(G136="NM",G136="DNS",G136="DNF",G136="DQ"),0,IF(INDEX(G$125:G136,1)="Kogel",INT((303.73*SQRT(G136))-337.5),IF(INDEX(G$125:G136,1)="Vortex",IF(INT((126*SQRT(G136))-245.5)&gt;0,INT((126*SQRT(G136))-245.5),0),""))))</f>
        <v/>
      </c>
      <c r="N136" s="17" t="str">
        <f>IF(H136="","",IF(OR(H136="NM",H136="DNS",H136="DNF",H136="DQ"),0,IF(INDEX(H$125:H136,1)="Hoog",IF(H136&gt;1.35,INT((1977.53*SQRT(H136))-1698.5),INT((H136-0.67)*733.33333+100.7)),IF(INDEX(H$125:H136,1)="Ver",IF(H136&gt;4.41,INT((887.99*SQRT(H136))-1264.5),IF(INT((H136-1.91)*200+100.5)&gt;0,INT((H136-1.91)*200+100.5),0)),""))))</f>
        <v/>
      </c>
      <c r="O136" s="17" t="str">
        <f t="shared" si="48"/>
        <v>0:00,00</v>
      </c>
      <c r="P136" s="18">
        <f t="shared" si="49"/>
        <v>125</v>
      </c>
      <c r="AC136" s="16" t="str">
        <f t="shared" si="44"/>
        <v/>
      </c>
    </row>
    <row r="137" spans="2:29" x14ac:dyDescent="0.25">
      <c r="B137" s="2" t="str">
        <f t="shared" si="45"/>
        <v/>
      </c>
      <c r="C137" s="8"/>
      <c r="D137" s="9" t="str">
        <f t="shared" si="46"/>
        <v>U-Track</v>
      </c>
      <c r="E137" s="14"/>
      <c r="F137" s="15"/>
      <c r="G137" s="14"/>
      <c r="H137" s="14"/>
      <c r="I137" s="2" t="str">
        <f t="shared" si="47"/>
        <v/>
      </c>
      <c r="K137" s="17" t="str">
        <f>IF(E137="","",IF(OR(E137="NM",E137="DNS",E137="DNF",E137="DQ"),0,IF(INDEX(E$5:E137,1)="60m",IF(INT(15365/IF($D$4="ET",E137,E137+0.24)-1058)&gt;0,INT(15365/IF($D$4="ET",E137,E137+0.24)-1058),0),IF(INDEX(E$5:E137,1)="40m",IF(INT(10834/IF($D$4="ET",E137,E137+0.24)-996)&gt;0,INT(10834/IF($D$4="ET",E137,E137+0.24)-996),0),""))))</f>
        <v/>
      </c>
      <c r="L137" s="17" t="str">
        <f>IF(F137="","",IF(OR(F137="NM",F137="DNS",F137="DNF",F137="DQ"),0,IF(INDEX(F$125:F137,1)="1000m",IF(INT(276912/ ((LEFT(O137)*60)+MID(O137,3,2)+(MID(O137,6,2)/IF(VALUE(MID(O137,6,2))&lt;10,IF(VALUE(MID(O137,6,1))=0,100,10),100)))-738.5)&gt;0,INT(276912/ ((LEFT(O137)*60)+MID(O137,3,2)+(MID(O137,6,2)/IF(VALUE(MID(O137,6,2))&lt;10,IF(VALUE(MID(O137,6,1))=0,100,10),100)))-738.5),0),IF(INDEX(F$125:F137,1)="600m",IF(INT(160470.5/ ((LEFT(O137)*60)+MID(O137,3,2)+(MID(O137,6,2)/100))-811.35)&gt;0,INT(160470.5/ ((LEFT(O137)*60)+MID(O137,3,2)+(MID(O137,6,2)/100))-811.35),0),""))))</f>
        <v/>
      </c>
      <c r="M137" s="17" t="str">
        <f>IF(G137="","",IF(OR(G137="NM",G137="DNS",G137="DNF",G137="DQ"),0,IF(INDEX(G$125:G137,1)="Kogel",INT((303.73*SQRT(G137))-337.5),IF(INDEX(G$125:G137,1)="Vortex",IF(INT((126*SQRT(G137))-245.5)&gt;0,INT((126*SQRT(G137))-245.5),0),""))))</f>
        <v/>
      </c>
      <c r="N137" s="17" t="str">
        <f>IF(H137="","",IF(OR(H137="NM",H137="DNS",H137="DNF",H137="DQ"),0,IF(INDEX(H$125:H137,1)="Hoog",IF(H137&gt;1.35,INT((1977.53*SQRT(H137))-1698.5),INT((H137-0.67)*733.33333+100.7)),IF(INDEX(H$125:H137,1)="Ver",IF(H137&gt;4.41,INT((887.99*SQRT(H137))-1264.5),IF(INT((H137-1.91)*200+100.5)&gt;0,INT((H137-1.91)*200+100.5),0)),""))))</f>
        <v/>
      </c>
      <c r="O137" s="17" t="str">
        <f t="shared" si="48"/>
        <v>0:00,00</v>
      </c>
      <c r="P137" s="18">
        <f t="shared" si="49"/>
        <v>125</v>
      </c>
      <c r="AC137" s="16" t="str">
        <f t="shared" si="44"/>
        <v/>
      </c>
    </row>
    <row r="138" spans="2:29" x14ac:dyDescent="0.25">
      <c r="B138" s="2" t="str">
        <f t="shared" si="45"/>
        <v/>
      </c>
      <c r="C138" s="8"/>
      <c r="D138" s="9" t="str">
        <f t="shared" si="46"/>
        <v>U-Track</v>
      </c>
      <c r="E138" s="14"/>
      <c r="F138" s="15"/>
      <c r="G138" s="14"/>
      <c r="H138" s="14"/>
      <c r="I138" s="2" t="str">
        <f t="shared" si="47"/>
        <v/>
      </c>
      <c r="K138" s="17" t="str">
        <f>IF(E138="","",IF(OR(E138="NM",E138="DNS",E138="DNF",E138="DQ"),0,IF(INDEX(E$5:E138,1)="60m",IF(INT(15365/IF($D$4="ET",E138,E138+0.24)-1058)&gt;0,INT(15365/IF($D$4="ET",E138,E138+0.24)-1058),0),IF(INDEX(E$5:E138,1)="40m",IF(INT(10834/IF($D$4="ET",E138,E138+0.24)-996)&gt;0,INT(10834/IF($D$4="ET",E138,E138+0.24)-996),0),""))))</f>
        <v/>
      </c>
      <c r="L138" s="17" t="str">
        <f>IF(F138="","",IF(OR(F138="NM",F138="DNS",F138="DNF",F138="DQ"),0,IF(INDEX(F$125:F138,1)="1000m",IF(INT(276912/ ((LEFT(O138)*60)+MID(O138,3,2)+(MID(O138,6,2)/IF(VALUE(MID(O138,6,2))&lt;10,IF(VALUE(MID(O138,6,1))=0,100,10),100)))-738.5)&gt;0,INT(276912/ ((LEFT(O138)*60)+MID(O138,3,2)+(MID(O138,6,2)/IF(VALUE(MID(O138,6,2))&lt;10,IF(VALUE(MID(O138,6,1))=0,100,10),100)))-738.5),0),IF(INDEX(F$125:F138,1)="600m",IF(INT(160470.5/ ((LEFT(O138)*60)+MID(O138,3,2)+(MID(O138,6,2)/100))-811.35)&gt;0,INT(160470.5/ ((LEFT(O138)*60)+MID(O138,3,2)+(MID(O138,6,2)/100))-811.35),0),""))))</f>
        <v/>
      </c>
      <c r="M138" s="17" t="str">
        <f>IF(G138="","",IF(OR(G138="NM",G138="DNS",G138="DNF",G138="DQ"),0,IF(INDEX(G$125:G138,1)="Kogel",INT((303.73*SQRT(G138))-337.5),IF(INDEX(G$125:G138,1)="Vortex",IF(INT((126*SQRT(G138))-245.5)&gt;0,INT((126*SQRT(G138))-245.5),0),""))))</f>
        <v/>
      </c>
      <c r="N138" s="17" t="str">
        <f>IF(H138="","",IF(OR(H138="NM",H138="DNS",H138="DNF",H138="DQ"),0,IF(INDEX(H$125:H138,1)="Hoog",IF(H138&gt;1.35,INT((1977.53*SQRT(H138))-1698.5),INT((H138-0.67)*733.33333+100.7)),IF(INDEX(H$125:H138,1)="Ver",IF(H138&gt;4.41,INT((887.99*SQRT(H138))-1264.5),IF(INT((H138-1.91)*200+100.5)&gt;0,INT((H138-1.91)*200+100.5),0)),""))))</f>
        <v/>
      </c>
      <c r="O138" s="17" t="str">
        <f t="shared" si="48"/>
        <v>0:00,00</v>
      </c>
      <c r="P138" s="18">
        <f t="shared" si="49"/>
        <v>125</v>
      </c>
      <c r="AC138" s="16" t="str">
        <f t="shared" si="44"/>
        <v/>
      </c>
    </row>
    <row r="139" spans="2:29" x14ac:dyDescent="0.25">
      <c r="B139" s="2" t="str">
        <f t="shared" si="45"/>
        <v/>
      </c>
      <c r="C139" s="8"/>
      <c r="D139" s="9" t="str">
        <f t="shared" si="46"/>
        <v>U-Track</v>
      </c>
      <c r="E139" s="14"/>
      <c r="F139" s="15"/>
      <c r="G139" s="14"/>
      <c r="H139" s="14"/>
      <c r="I139" s="2" t="str">
        <f t="shared" si="47"/>
        <v/>
      </c>
      <c r="K139" s="17" t="str">
        <f>IF(E139="","",IF(OR(E139="NM",E139="DNS",E139="DNF",E139="DQ"),0,IF(INDEX(E$5:E139,1)="60m",IF(INT(15365/IF($D$4="ET",E139,E139+0.24)-1058)&gt;0,INT(15365/IF($D$4="ET",E139,E139+0.24)-1058),0),IF(INDEX(E$5:E139,1)="40m",IF(INT(10834/IF($D$4="ET",E139,E139+0.24)-996)&gt;0,INT(10834/IF($D$4="ET",E139,E139+0.24)-996),0),""))))</f>
        <v/>
      </c>
      <c r="L139" s="17" t="str">
        <f>IF(F139="","",IF(OR(F139="NM",F139="DNS",F139="DNF",F139="DQ"),0,IF(INDEX(F$125:F139,1)="1000m",IF(INT(276912/ ((LEFT(O139)*60)+MID(O139,3,2)+(MID(O139,6,2)/IF(VALUE(MID(O139,6,2))&lt;10,IF(VALUE(MID(O139,6,1))=0,100,10),100)))-738.5)&gt;0,INT(276912/ ((LEFT(O139)*60)+MID(O139,3,2)+(MID(O139,6,2)/IF(VALUE(MID(O139,6,2))&lt;10,IF(VALUE(MID(O139,6,1))=0,100,10),100)))-738.5),0),IF(INDEX(F$125:F139,1)="600m",IF(INT(160470.5/ ((LEFT(O139)*60)+MID(O139,3,2)+(MID(O139,6,2)/100))-811.35)&gt;0,INT(160470.5/ ((LEFT(O139)*60)+MID(O139,3,2)+(MID(O139,6,2)/100))-811.35),0),""))))</f>
        <v/>
      </c>
      <c r="M139" s="17" t="str">
        <f>IF(G139="","",IF(OR(G139="NM",G139="DNS",G139="DNF",G139="DQ"),0,IF(INDEX(G$125:G139,1)="Kogel",INT((303.73*SQRT(G139))-337.5),IF(INDEX(G$125:G139,1)="Vortex",IF(INT((126*SQRT(G139))-245.5)&gt;0,INT((126*SQRT(G139))-245.5),0),""))))</f>
        <v/>
      </c>
      <c r="N139" s="17" t="str">
        <f>IF(H139="","",IF(OR(H139="NM",H139="DNS",H139="DNF",H139="DQ"),0,IF(INDEX(H$125:H139,1)="Hoog",IF(H139&gt;1.35,INT((1977.53*SQRT(H139))-1698.5),INT((H139-0.67)*733.33333+100.7)),IF(INDEX(H$125:H139,1)="Ver",IF(H139&gt;4.41,INT((887.99*SQRT(H139))-1264.5),IF(INT((H139-1.91)*200+100.5)&gt;0,INT((H139-1.91)*200+100.5),0)),""))))</f>
        <v/>
      </c>
      <c r="O139" s="17" t="str">
        <f t="shared" si="48"/>
        <v>0:00,00</v>
      </c>
      <c r="P139" s="18">
        <f t="shared" si="49"/>
        <v>125</v>
      </c>
      <c r="AC139" s="16" t="str">
        <f t="shared" si="44"/>
        <v/>
      </c>
    </row>
    <row r="140" spans="2:29" x14ac:dyDescent="0.25">
      <c r="B140" s="2" t="str">
        <f t="shared" si="45"/>
        <v/>
      </c>
      <c r="C140" s="8"/>
      <c r="D140" s="9" t="str">
        <f t="shared" si="46"/>
        <v>U-Track</v>
      </c>
      <c r="E140" s="14"/>
      <c r="F140" s="15"/>
      <c r="G140" s="14"/>
      <c r="H140" s="14"/>
      <c r="I140" s="2" t="str">
        <f t="shared" si="47"/>
        <v/>
      </c>
      <c r="K140" s="17" t="str">
        <f>IF(E140="","",IF(OR(E140="NM",E140="DNS",E140="DNF",E140="DQ"),0,IF(INDEX(E$5:E140,1)="60m",IF(INT(15365/IF($D$4="ET",E140,E140+0.24)-1058)&gt;0,INT(15365/IF($D$4="ET",E140,E140+0.24)-1058),0),IF(INDEX(E$5:E140,1)="40m",IF(INT(10834/IF($D$4="ET",E140,E140+0.24)-996)&gt;0,INT(10834/IF($D$4="ET",E140,E140+0.24)-996),0),""))))</f>
        <v/>
      </c>
      <c r="L140" s="17" t="str">
        <f>IF(F140="","",IF(OR(F140="NM",F140="DNS",F140="DNF",F140="DQ"),0,IF(INDEX(F$125:F140,1)="1000m",IF(INT(276912/ ((LEFT(O140)*60)+MID(O140,3,2)+(MID(O140,6,2)/IF(VALUE(MID(O140,6,2))&lt;10,IF(VALUE(MID(O140,6,1))=0,100,10),100)))-738.5)&gt;0,INT(276912/ ((LEFT(O140)*60)+MID(O140,3,2)+(MID(O140,6,2)/IF(VALUE(MID(O140,6,2))&lt;10,IF(VALUE(MID(O140,6,1))=0,100,10),100)))-738.5),0),IF(INDEX(F$125:F140,1)="600m",IF(INT(160470.5/ ((LEFT(O140)*60)+MID(O140,3,2)+(MID(O140,6,2)/100))-811.35)&gt;0,INT(160470.5/ ((LEFT(O140)*60)+MID(O140,3,2)+(MID(O140,6,2)/100))-811.35),0),""))))</f>
        <v/>
      </c>
      <c r="M140" s="17" t="str">
        <f>IF(G140="","",IF(OR(G140="NM",G140="DNS",G140="DNF",G140="DQ"),0,IF(INDEX(G$125:G140,1)="Kogel",INT((303.73*SQRT(G140))-337.5),IF(INDEX(G$125:G140,1)="Vortex",IF(INT((126*SQRT(G140))-245.5)&gt;0,INT((126*SQRT(G140))-245.5),0),""))))</f>
        <v/>
      </c>
      <c r="N140" s="17" t="str">
        <f>IF(H140="","",IF(OR(H140="NM",H140="DNS",H140="DNF",H140="DQ"),0,IF(INDEX(H$125:H140,1)="Hoog",IF(H140&gt;1.35,INT((1977.53*SQRT(H140))-1698.5),INT((H140-0.67)*733.33333+100.7)),IF(INDEX(H$125:H140,1)="Ver",IF(H140&gt;4.41,INT((887.99*SQRT(H140))-1264.5),IF(INT((H140-1.91)*200+100.5)&gt;0,INT((H140-1.91)*200+100.5),0)),""))))</f>
        <v/>
      </c>
      <c r="O140" s="17" t="str">
        <f t="shared" si="48"/>
        <v>0:00,00</v>
      </c>
      <c r="P140" s="18">
        <f t="shared" si="49"/>
        <v>125</v>
      </c>
      <c r="AC140" s="16" t="str">
        <f t="shared" si="44"/>
        <v/>
      </c>
    </row>
    <row r="141" spans="2:29" x14ac:dyDescent="0.25">
      <c r="B141" s="2" t="str">
        <f t="shared" si="45"/>
        <v/>
      </c>
      <c r="C141" s="8"/>
      <c r="D141" s="9" t="str">
        <f t="shared" si="46"/>
        <v>U-Track</v>
      </c>
      <c r="E141" s="14"/>
      <c r="F141" s="15"/>
      <c r="G141" s="14"/>
      <c r="H141" s="14"/>
      <c r="I141" s="2" t="str">
        <f t="shared" si="47"/>
        <v/>
      </c>
      <c r="K141" s="17" t="str">
        <f>IF(E141="","",IF(OR(E141="NM",E141="DNS",E141="DNF",E141="DQ"),0,IF(INDEX(E$5:E141,1)="60m",IF(INT(15365/IF($D$4="ET",E141,E141+0.24)-1058)&gt;0,INT(15365/IF($D$4="ET",E141,E141+0.24)-1058),0),IF(INDEX(E$5:E141,1)="40m",IF(INT(10834/IF($D$4="ET",E141,E141+0.24)-996)&gt;0,INT(10834/IF($D$4="ET",E141,E141+0.24)-996),0),""))))</f>
        <v/>
      </c>
      <c r="L141" s="17" t="str">
        <f>IF(F141="","",IF(OR(F141="NM",F141="DNS",F141="DNF",F141="DQ"),0,IF(INDEX(F$125:F141,1)="1000m",IF(INT(276912/ ((LEFT(O141)*60)+MID(O141,3,2)+(MID(O141,6,2)/IF(VALUE(MID(O141,6,2))&lt;10,IF(VALUE(MID(O141,6,1))=0,100,10),100)))-738.5)&gt;0,INT(276912/ ((LEFT(O141)*60)+MID(O141,3,2)+(MID(O141,6,2)/IF(VALUE(MID(O141,6,2))&lt;10,IF(VALUE(MID(O141,6,1))=0,100,10),100)))-738.5),0),IF(INDEX(F$125:F141,1)="600m",IF(INT(160470.5/ ((LEFT(O141)*60)+MID(O141,3,2)+(MID(O141,6,2)/100))-811.35)&gt;0,INT(160470.5/ ((LEFT(O141)*60)+MID(O141,3,2)+(MID(O141,6,2)/100))-811.35),0),""))))</f>
        <v/>
      </c>
      <c r="M141" s="17" t="str">
        <f>IF(G141="","",IF(OR(G141="NM",G141="DNS",G141="DNF",G141="DQ"),0,IF(INDEX(G$125:G141,1)="Kogel",INT((303.73*SQRT(G141))-337.5),IF(INDEX(G$125:G141,1)="Vortex",IF(INT((126*SQRT(G141))-245.5)&gt;0,INT((126*SQRT(G141))-245.5),0),""))))</f>
        <v/>
      </c>
      <c r="N141" s="17" t="str">
        <f>IF(H141="","",IF(OR(H141="NM",H141="DNS",H141="DNF",H141="DQ"),0,IF(INDEX(H$125:H141,1)="Hoog",IF(H141&gt;1.35,INT((1977.53*SQRT(H141))-1698.5),INT((H141-0.67)*733.33333+100.7)),IF(INDEX(H$125:H141,1)="Ver",IF(H141&gt;4.41,INT((887.99*SQRT(H141))-1264.5),IF(INT((H141-1.91)*200+100.5)&gt;0,INT((H141-1.91)*200+100.5),0)),""))))</f>
        <v/>
      </c>
      <c r="O141" s="17" t="str">
        <f t="shared" si="48"/>
        <v>0:00,00</v>
      </c>
      <c r="P141" s="18">
        <f t="shared" si="49"/>
        <v>125</v>
      </c>
      <c r="AC141" s="16" t="str">
        <f t="shared" si="44"/>
        <v/>
      </c>
    </row>
    <row r="142" spans="2:29" x14ac:dyDescent="0.25">
      <c r="B142" s="2" t="str">
        <f t="shared" si="45"/>
        <v/>
      </c>
      <c r="C142" s="8"/>
      <c r="D142" s="9" t="str">
        <f t="shared" si="46"/>
        <v>U-Track</v>
      </c>
      <c r="E142" s="14"/>
      <c r="F142" s="15"/>
      <c r="G142" s="14"/>
      <c r="H142" s="14"/>
      <c r="I142" s="2" t="str">
        <f t="shared" si="47"/>
        <v/>
      </c>
      <c r="K142" s="17" t="str">
        <f>IF(E142="","",IF(OR(E142="NM",E142="DNS",E142="DNF",E142="DQ"),0,IF(INDEX(E$5:E142,1)="60m",IF(INT(15365/IF($D$4="ET",E142,E142+0.24)-1058)&gt;0,INT(15365/IF($D$4="ET",E142,E142+0.24)-1058),0),IF(INDEX(E$5:E142,1)="40m",IF(INT(10834/IF($D$4="ET",E142,E142+0.24)-996)&gt;0,INT(10834/IF($D$4="ET",E142,E142+0.24)-996),0),""))))</f>
        <v/>
      </c>
      <c r="L142" s="17" t="str">
        <f>IF(F142="","",IF(OR(F142="NM",F142="DNS",F142="DNF",F142="DQ"),0,IF(INDEX(F$125:F142,1)="1000m",IF(INT(276912/ ((LEFT(O142)*60)+MID(O142,3,2)+(MID(O142,6,2)/IF(VALUE(MID(O142,6,2))&lt;10,IF(VALUE(MID(O142,6,1))=0,100,10),100)))-738.5)&gt;0,INT(276912/ ((LEFT(O142)*60)+MID(O142,3,2)+(MID(O142,6,2)/IF(VALUE(MID(O142,6,2))&lt;10,IF(VALUE(MID(O142,6,1))=0,100,10),100)))-738.5),0),IF(INDEX(F$125:F142,1)="600m",IF(INT(160470.5/ ((LEFT(O142)*60)+MID(O142,3,2)+(MID(O142,6,2)/100))-811.35)&gt;0,INT(160470.5/ ((LEFT(O142)*60)+MID(O142,3,2)+(MID(O142,6,2)/100))-811.35),0),""))))</f>
        <v/>
      </c>
      <c r="M142" s="17" t="str">
        <f>IF(G142="","",IF(OR(G142="NM",G142="DNS",G142="DNF",G142="DQ"),0,IF(INDEX(G$125:G142,1)="Kogel",INT((303.73*SQRT(G142))-337.5),IF(INDEX(G$125:G142,1)="Vortex",IF(INT((126*SQRT(G142))-245.5)&gt;0,INT((126*SQRT(G142))-245.5),0),""))))</f>
        <v/>
      </c>
      <c r="N142" s="17" t="str">
        <f>IF(H142="","",IF(OR(H142="NM",H142="DNS",H142="DNF",H142="DQ"),0,IF(INDEX(H$125:H142,1)="Hoog",IF(H142&gt;1.35,INT((1977.53*SQRT(H142))-1698.5),INT((H142-0.67)*733.33333+100.7)),IF(INDEX(H$125:H142,1)="Ver",IF(H142&gt;4.41,INT((887.99*SQRT(H142))-1264.5),IF(INT((H142-1.91)*200+100.5)&gt;0,INT((H142-1.91)*200+100.5),0)),""))))</f>
        <v/>
      </c>
      <c r="O142" s="17" t="str">
        <f t="shared" si="48"/>
        <v>0:00,00</v>
      </c>
      <c r="P142" s="18">
        <f t="shared" si="49"/>
        <v>125</v>
      </c>
      <c r="AC142" s="16" t="str">
        <f t="shared" si="44"/>
        <v/>
      </c>
    </row>
    <row r="143" spans="2:29" x14ac:dyDescent="0.25">
      <c r="B143" s="2" t="str">
        <f t="shared" si="45"/>
        <v/>
      </c>
      <c r="C143" s="8"/>
      <c r="D143" s="9" t="str">
        <f t="shared" si="46"/>
        <v>U-Track</v>
      </c>
      <c r="E143" s="14"/>
      <c r="F143" s="15"/>
      <c r="G143" s="14"/>
      <c r="H143" s="14"/>
      <c r="I143" s="2" t="str">
        <f t="shared" si="47"/>
        <v/>
      </c>
      <c r="K143" s="17" t="str">
        <f>IF(E143="","",IF(OR(E143="NM",E143="DNS",E143="DNF",E143="DQ"),0,IF(INDEX(E$5:E143,1)="60m",IF(INT(15365/IF($D$4="ET",E143,E143+0.24)-1058)&gt;0,INT(15365/IF($D$4="ET",E143,E143+0.24)-1058),0),IF(INDEX(E$5:E143,1)="40m",IF(INT(10834/IF($D$4="ET",E143,E143+0.24)-996)&gt;0,INT(10834/IF($D$4="ET",E143,E143+0.24)-996),0),""))))</f>
        <v/>
      </c>
      <c r="L143" s="17" t="str">
        <f>IF(F143="","",IF(OR(F143="NM",F143="DNS",F143="DNF",F143="DQ"),0,IF(INDEX(F$125:F143,1)="1000m",IF(INT(276912/ ((LEFT(O143)*60)+MID(O143,3,2)+(MID(O143,6,2)/IF(VALUE(MID(O143,6,2))&lt;10,IF(VALUE(MID(O143,6,1))=0,100,10),100)))-738.5)&gt;0,INT(276912/ ((LEFT(O143)*60)+MID(O143,3,2)+(MID(O143,6,2)/IF(VALUE(MID(O143,6,2))&lt;10,IF(VALUE(MID(O143,6,1))=0,100,10),100)))-738.5),0),IF(INDEX(F$125:F143,1)="600m",IF(INT(160470.5/ ((LEFT(O143)*60)+MID(O143,3,2)+(MID(O143,6,2)/100))-811.35)&gt;0,INT(160470.5/ ((LEFT(O143)*60)+MID(O143,3,2)+(MID(O143,6,2)/100))-811.35),0),""))))</f>
        <v/>
      </c>
      <c r="M143" s="17" t="str">
        <f>IF(G143="","",IF(OR(G143="NM",G143="DNS",G143="DNF",G143="DQ"),0,IF(INDEX(G$125:G143,1)="Kogel",INT((303.73*SQRT(G143))-337.5),IF(INDEX(G$125:G143,1)="Vortex",IF(INT((126*SQRT(G143))-245.5)&gt;0,INT((126*SQRT(G143))-245.5),0),""))))</f>
        <v/>
      </c>
      <c r="N143" s="17" t="str">
        <f>IF(H143="","",IF(OR(H143="NM",H143="DNS",H143="DNF",H143="DQ"),0,IF(INDEX(H$125:H143,1)="Hoog",IF(H143&gt;1.35,INT((1977.53*SQRT(H143))-1698.5),INT((H143-0.67)*733.33333+100.7)),IF(INDEX(H$125:H143,1)="Ver",IF(H143&gt;4.41,INT((887.99*SQRT(H143))-1264.5),IF(INT((H143-1.91)*200+100.5)&gt;0,INT((H143-1.91)*200+100.5),0)),""))))</f>
        <v/>
      </c>
      <c r="O143" s="17" t="str">
        <f t="shared" si="48"/>
        <v>0:00,00</v>
      </c>
      <c r="P143" s="18">
        <f t="shared" si="49"/>
        <v>125</v>
      </c>
      <c r="AC143" s="16" t="str">
        <f t="shared" si="44"/>
        <v/>
      </c>
    </row>
    <row r="144" spans="2:29" x14ac:dyDescent="0.25">
      <c r="B144" s="2" t="str">
        <f t="shared" si="45"/>
        <v/>
      </c>
      <c r="C144" s="8"/>
      <c r="D144" s="9" t="str">
        <f t="shared" si="46"/>
        <v>U-Track</v>
      </c>
      <c r="E144" s="14"/>
      <c r="F144" s="15"/>
      <c r="G144" s="14"/>
      <c r="H144" s="14"/>
      <c r="I144" s="2" t="str">
        <f t="shared" si="47"/>
        <v/>
      </c>
      <c r="K144" s="17" t="str">
        <f>IF(E144="","",IF(OR(E144="NM",E144="DNS",E144="DNF",E144="DQ"),0,IF(INDEX(E$5:E144,1)="60m",IF(INT(15365/IF($D$4="ET",E144,E144+0.24)-1058)&gt;0,INT(15365/IF($D$4="ET",E144,E144+0.24)-1058),0),IF(INDEX(E$5:E144,1)="40m",IF(INT(10834/IF($D$4="ET",E144,E144+0.24)-996)&gt;0,INT(10834/IF($D$4="ET",E144,E144+0.24)-996),0),""))))</f>
        <v/>
      </c>
      <c r="L144" s="17" t="str">
        <f>IF(F144="","",IF(OR(F144="NM",F144="DNS",F144="DNF",F144="DQ"),0,IF(INDEX(F$125:F144,1)="1000m",IF(INT(276912/ ((LEFT(O144)*60)+MID(O144,3,2)+(MID(O144,6,2)/IF(VALUE(MID(O144,6,2))&lt;10,IF(VALUE(MID(O144,6,1))=0,100,10),100)))-738.5)&gt;0,INT(276912/ ((LEFT(O144)*60)+MID(O144,3,2)+(MID(O144,6,2)/IF(VALUE(MID(O144,6,2))&lt;10,IF(VALUE(MID(O144,6,1))=0,100,10),100)))-738.5),0),IF(INDEX(F$125:F144,1)="600m",IF(INT(160470.5/ ((LEFT(O144)*60)+MID(O144,3,2)+(MID(O144,6,2)/100))-811.35)&gt;0,INT(160470.5/ ((LEFT(O144)*60)+MID(O144,3,2)+(MID(O144,6,2)/100))-811.35),0),""))))</f>
        <v/>
      </c>
      <c r="M144" s="17" t="str">
        <f>IF(G144="","",IF(OR(G144="NM",G144="DNS",G144="DNF",G144="DQ"),0,IF(INDEX(G$125:G144,1)="Kogel",INT((303.73*SQRT(G144))-337.5),IF(INDEX(G$125:G144,1)="Vortex",IF(INT((126*SQRT(G144))-245.5)&gt;0,INT((126*SQRT(G144))-245.5),0),""))))</f>
        <v/>
      </c>
      <c r="N144" s="17" t="str">
        <f>IF(H144="","",IF(OR(H144="NM",H144="DNS",H144="DNF",H144="DQ"),0,IF(INDEX(H$125:H144,1)="Hoog",IF(H144&gt;1.35,INT((1977.53*SQRT(H144))-1698.5),INT((H144-0.67)*733.33333+100.7)),IF(INDEX(H$125:H144,1)="Ver",IF(H144&gt;4.41,INT((887.99*SQRT(H144))-1264.5),IF(INT((H144-1.91)*200+100.5)&gt;0,INT((H144-1.91)*200+100.5),0)),""))))</f>
        <v/>
      </c>
      <c r="O144" s="17" t="str">
        <f t="shared" si="48"/>
        <v>0:00,00</v>
      </c>
      <c r="P144" s="18">
        <f t="shared" si="49"/>
        <v>125</v>
      </c>
      <c r="AC144" s="16" t="str">
        <f t="shared" si="44"/>
        <v/>
      </c>
    </row>
    <row r="145" spans="1:29" x14ac:dyDescent="0.25">
      <c r="B145" s="2" t="str">
        <f t="shared" si="45"/>
        <v/>
      </c>
      <c r="C145" s="8"/>
      <c r="D145" s="9" t="str">
        <f t="shared" si="46"/>
        <v>U-Track</v>
      </c>
      <c r="E145" s="14"/>
      <c r="F145" s="15"/>
      <c r="G145" s="14"/>
      <c r="H145" s="14"/>
      <c r="I145" s="2" t="str">
        <f t="shared" si="47"/>
        <v/>
      </c>
      <c r="K145" s="17" t="str">
        <f>IF(E145="","",IF(OR(E145="NM",E145="DNS",E145="DNF",E145="DQ"),0,IF(INDEX(E$5:E145,1)="60m",IF(INT(15365/IF($D$4="ET",E145,E145+0.24)-1058)&gt;0,INT(15365/IF($D$4="ET",E145,E145+0.24)-1058),0),IF(INDEX(E$5:E145,1)="40m",IF(INT(10834/IF($D$4="ET",E145,E145+0.24)-996)&gt;0,INT(10834/IF($D$4="ET",E145,E145+0.24)-996),0),""))))</f>
        <v/>
      </c>
      <c r="L145" s="17" t="str">
        <f>IF(F145="","",IF(OR(F145="NM",F145="DNS",F145="DNF",F145="DQ"),0,IF(INDEX(F$125:F145,1)="1000m",IF(INT(276912/ ((LEFT(O145)*60)+MID(O145,3,2)+(MID(O145,6,2)/IF(VALUE(MID(O145,6,2))&lt;10,IF(VALUE(MID(O145,6,1))=0,100,10),100)))-738.5)&gt;0,INT(276912/ ((LEFT(O145)*60)+MID(O145,3,2)+(MID(O145,6,2)/IF(VALUE(MID(O145,6,2))&lt;10,IF(VALUE(MID(O145,6,1))=0,100,10),100)))-738.5),0),IF(INDEX(F$125:F145,1)="600m",IF(INT(160470.5/ ((LEFT(O145)*60)+MID(O145,3,2)+(MID(O145,6,2)/100))-811.35)&gt;0,INT(160470.5/ ((LEFT(O145)*60)+MID(O145,3,2)+(MID(O145,6,2)/100))-811.35),0),""))))</f>
        <v/>
      </c>
      <c r="M145" s="17" t="str">
        <f>IF(G145="","",IF(OR(G145="NM",G145="DNS",G145="DNF",G145="DQ"),0,IF(INDEX(G$125:G145,1)="Kogel",INT((303.73*SQRT(G145))-337.5),IF(INDEX(G$125:G145,1)="Vortex",IF(INT((126*SQRT(G145))-245.5)&gt;0,INT((126*SQRT(G145))-245.5),0),""))))</f>
        <v/>
      </c>
      <c r="N145" s="17" t="str">
        <f>IF(H145="","",IF(OR(H145="NM",H145="DNS",H145="DNF",H145="DQ"),0,IF(INDEX(H$125:H145,1)="Hoog",IF(H145&gt;1.35,INT((1977.53*SQRT(H145))-1698.5),INT((H145-0.67)*733.33333+100.7)),IF(INDEX(H$125:H145,1)="Ver",IF(H145&gt;4.41,INT((887.99*SQRT(H145))-1264.5),IF(INT((H145-1.91)*200+100.5)&gt;0,INT((H145-1.91)*200+100.5),0)),""))))</f>
        <v/>
      </c>
      <c r="O145" s="17" t="str">
        <f t="shared" si="48"/>
        <v>0:00,00</v>
      </c>
      <c r="P145" s="18">
        <f t="shared" si="49"/>
        <v>125</v>
      </c>
      <c r="AC145" s="16" t="str">
        <f t="shared" si="44"/>
        <v/>
      </c>
    </row>
    <row r="146" spans="1:29" x14ac:dyDescent="0.25">
      <c r="A146" s="2" t="s">
        <v>34</v>
      </c>
      <c r="B146" s="9" t="s">
        <v>44</v>
      </c>
      <c r="E146" s="13"/>
    </row>
    <row r="147" spans="1:29" x14ac:dyDescent="0.25">
      <c r="A147" s="2" t="s">
        <v>62</v>
      </c>
      <c r="B147" s="2" t="s">
        <v>13</v>
      </c>
      <c r="C147" s="2" t="s">
        <v>23</v>
      </c>
      <c r="D147" s="2" t="s">
        <v>24</v>
      </c>
      <c r="E147" s="11" t="s">
        <v>1</v>
      </c>
      <c r="F147" s="12" t="s">
        <v>2</v>
      </c>
      <c r="G147" s="11" t="s">
        <v>26</v>
      </c>
      <c r="H147" s="11" t="s">
        <v>27</v>
      </c>
      <c r="I147" s="5" t="s">
        <v>28</v>
      </c>
      <c r="J147" s="18"/>
      <c r="K147" s="19" t="str">
        <f>CONCATENATE(E147,"p")</f>
        <v>60mp</v>
      </c>
      <c r="L147" s="19" t="str">
        <f>CONCATENATE(F147,"p")</f>
        <v>1000mp</v>
      </c>
      <c r="M147" s="19" t="str">
        <f>CONCATENATE(G147,"p")</f>
        <v>Kogelp</v>
      </c>
      <c r="N147" s="19" t="str">
        <f>CONCATENATE(H147,"p")</f>
        <v>Hoogp</v>
      </c>
      <c r="O147" s="19" t="str">
        <f>CONCATENATE(F147,"t")</f>
        <v>1000mt</v>
      </c>
      <c r="P147" s="18">
        <f>IF(B147="#",ROW(B147),P146)</f>
        <v>147</v>
      </c>
    </row>
    <row r="148" spans="1:29" x14ac:dyDescent="0.25">
      <c r="B148" s="2">
        <f>IF(I148="","",RANK(I148,I$148:I$167))</f>
        <v>3</v>
      </c>
      <c r="C148" s="8" t="s">
        <v>108</v>
      </c>
      <c r="D148" s="9" t="str">
        <f>IF(D$2&lt;&gt;"",D$2,"")</f>
        <v>U-Track</v>
      </c>
      <c r="E148" s="14">
        <v>9.99</v>
      </c>
      <c r="F148" s="15">
        <v>3.0591435185185183E-3</v>
      </c>
      <c r="G148" s="14"/>
      <c r="H148" s="14">
        <v>1.05</v>
      </c>
      <c r="I148" s="2">
        <f>IF(SUM(K148:N148)&gt;0,SUM(K148:N148),"")</f>
        <v>1168</v>
      </c>
      <c r="K148" s="17">
        <f>IF(E148="","",IF(OR(E148="NM",E148="DNS",E148="DNF",E148="DQ"),0,IF(INDEX(E$5:E148,1)="60m",IF(INT(15365/IF($D$4="ET",E148,E148+0.24)-1058)&gt;0,INT(15365/IF($D$4="ET",E148,E148+0.24)-1058),0),IF(INDEX(E$5:E148,1)="40m",IF(INT(10834/IF($D$4="ET",E148,E148+0.24)-996)&gt;0,INT(10834/IF($D$4="ET",E148,E148+0.24)-996),0),""))))</f>
        <v>480</v>
      </c>
      <c r="L148" s="17">
        <f>IF(F148="","",IF(OR(F148="NM",F148="DNS",F148="DNF",F148="DQ"),0,IF(INDEX(F$5:F148,1)="1000m",IF(INT(276912/ ((LEFT(O148)*60)+MID(O148,3,2)+(MID(O148,6,2)/IF(VALUE(MID(O148,6,2))&lt;10,IF(VALUE(MID(O148,6,1))=0,100,10),100)))-738.5)&gt;0,INT(276912/ ((LEFT(O148)*60)+MID(O148,3,2)+(MID(O148,6,2)/IF(VALUE(MID(O148,6,2))&lt;10,IF(VALUE(MID(O148,6,1))=0,100,10),100)))-738.5),0),IF(INDEX(F$5:F148,1)="600m",IF(INT(160470.5/ ((LEFT(O148)*60)+MID(O148,3,2)+(MID(O148,6,2)/100))-811.35)&gt;0,INT(160470.5/ ((LEFT(O148)*60)+MID(O148,3,2)+(MID(O148,6,2)/100))-811.35),0),""))))</f>
        <v>309</v>
      </c>
      <c r="M148" s="17" t="str">
        <f>IF(G148="","",IF(OR(G148="NM",G148="DNS",G148="DNF",G148="DQ"),0,IF(INDEX(G$5:G148,1)="Kogel",INT((303.73*SQRT(G148))-337.5),IF(INDEX(G$5:G148,1)="Vortex",IF(INT((126*SQRT(G148))-245.5)&gt;0,INT((126*SQRT(G148))-245.5),0),""))))</f>
        <v/>
      </c>
      <c r="N148" s="17">
        <f>IF(H148="","",IF(OR(H148="NM",H148="DNS",H148="DNF",H148="DQ"),0,IF(INDEX(H$5:H148,1)="Hoog",IF(H148&gt;1.35,INT((1977.53*SQRT(H148))-1698.5),INT((H148-0.67)*733.33333+100.7)),IF(INDEX(H$5:H148,1)="Ver",IF(H148&gt;4.41,INT((887.99*SQRT(H148))-1264.5),IF(INT((H148-1.91)*200+100.5)&gt;0,INT((H148-1.91)*200+100.5),0)),""))))</f>
        <v>379</v>
      </c>
      <c r="O148" s="17" t="str">
        <f>TEXT(F148,"[m]:ss,00")</f>
        <v>4:24,31</v>
      </c>
      <c r="P148" s="18">
        <f t="shared" ref="P148:P163" si="50">IF(B148="#",ROW(B148),P147)</f>
        <v>147</v>
      </c>
      <c r="AC148" s="16" t="str">
        <f t="shared" ref="AC148:AC167" si="51">IF(AND($D$4="HT",E148&lt;&gt;"",F148&lt;&gt;""),IF(AND(OR(E148&lt;&gt;"DNF",F148&lt;&gt;"DNF"),OR(E148&lt;&gt;"DNF",F148&lt;&gt;"DNS"),OR(E148&lt;&gt;"DNF",F148&lt;&gt;"DQ"),OR(E148&lt;&gt;"DNS",F148&lt;&gt;"DNF"),OR(E148&lt;&gt;"DNS",F148&lt;&gt;"DNS"),OR(E148&lt;&gt;"DNS",F148&lt;&gt;"DQ"),OR(E148&lt;&gt;"DQ",F148&lt;&gt;"DNF"),OR(E148&lt;&gt;"DQ",F148&lt;&gt;"DNS"),OR(E148&lt;&gt;"DQ",F148&lt;&gt;"DQ"),OR(E148&lt;&gt;"DNF",OR(RIGHT(TEXT(F148,"[m]:ss,00"),1)&lt;&gt;"0",LEFT(RIGHT(TEXT(F148,"[m]:ss,00"),3),1)&lt;&gt;",")),OR(E148&lt;&gt;"DNS",OR(RIGHT(TEXT(F148,"[m]:ss,00"),1)&lt;&gt;"0",LEFT(RIGHT(TEXT(F148,"[m]:ss,00"),3),1)&lt;&gt;",")),OR(E148&lt;&gt;"DQ",OR(RIGHT(TEXT(F148,"[m]:ss,00"),1)&lt;&gt;"0",LEFT(RIGHT(TEXT(F148,"[m]:ss,00"),3),1)&lt;&gt;",")),OR(OR(RIGHT(TEXT(E148,"#,00"),1)&lt;&gt;"0",LEFT(RIGHT(TEXT(E148,"#,00"),3),1)&lt;&gt;","),OR(RIGHT(TEXT(F148,"[m]:ss,00"),1)&lt;&gt;"0",LEFT(RIGHT(TEXT(F148,"[m]:ss,00"),3),1)&lt;&gt;",")),OR(OR(RIGHT(TEXT(E148,"#,00"),1)&lt;&gt;"0",LEFT(RIGHT(TEXT(E148,"#,00"),3),1)&lt;&gt;","),OR(F148&lt;&gt;"DNF")),OR(OR(RIGHT(TEXT(E148,"#,00"),1)&lt;&gt;"0",LEFT(RIGHT(TEXT(E148,"#,00"),3),1)&lt;&gt;","),OR(F148&lt;&gt;"DNS")),OR(OR(RIGHT(TEXT(E148,"#,00"),1)&lt;&gt;"0",LEFT(RIGHT(TEXT(E148,"#,00"),3),1)&lt;&gt;","),OR(F148&lt;&gt;"DQ"))),"ongeldig",""),"")</f>
        <v/>
      </c>
    </row>
    <row r="149" spans="1:29" x14ac:dyDescent="0.25">
      <c r="B149" s="2">
        <f t="shared" ref="B149:B167" si="52">IF(I149="","",RANK(I149,I$148:I$167))</f>
        <v>5</v>
      </c>
      <c r="C149" s="8" t="s">
        <v>109</v>
      </c>
      <c r="D149" s="9" t="str">
        <f t="shared" ref="D149:D167" si="53">IF(D$2&lt;&gt;"",D$2,"")</f>
        <v>U-Track</v>
      </c>
      <c r="E149" s="14">
        <v>10.46</v>
      </c>
      <c r="F149" s="15">
        <v>3.3313657407407406E-3</v>
      </c>
      <c r="G149" s="14"/>
      <c r="H149" s="14"/>
      <c r="I149" s="2">
        <f t="shared" ref="I149:I167" si="54">IF(SUM(K149:N149)&gt;0,SUM(K149:N149),"")</f>
        <v>633</v>
      </c>
      <c r="K149" s="17">
        <f>IF(E149="","",IF(OR(E149="NM",E149="DNS",E149="DNF",E149="DQ"),0,IF(INDEX(E$5:E149,1)="60m",IF(INT(15365/IF($D$4="ET",E149,E149+0.24)-1058)&gt;0,INT(15365/IF($D$4="ET",E149,E149+0.24)-1058),0),IF(INDEX(E$5:E149,1)="40m",IF(INT(10834/IF($D$4="ET",E149,E149+0.24)-996)&gt;0,INT(10834/IF($D$4="ET",E149,E149+0.24)-996),0),""))))</f>
        <v>410</v>
      </c>
      <c r="L149" s="17">
        <f>IF(F149="","",IF(OR(F149="NM",F149="DNS",F149="DNF",F149="DQ"),0,IF(INDEX(F$5:F149,1)="1000m",IF(INT(276912/ ((LEFT(O149)*60)+MID(O149,3,2)+(MID(O149,6,2)/IF(VALUE(MID(O149,6,2))&lt;10,IF(VALUE(MID(O149,6,1))=0,100,10),100)))-738.5)&gt;0,INT(276912/ ((LEFT(O149)*60)+MID(O149,3,2)+(MID(O149,6,2)/IF(VALUE(MID(O149,6,2))&lt;10,IF(VALUE(MID(O149,6,1))=0,100,10),100)))-738.5),0),IF(INDEX(F$5:F149,1)="600m",IF(INT(160470.5/ ((LEFT(O149)*60)+MID(O149,3,2)+(MID(O149,6,2)/100))-811.35)&gt;0,INT(160470.5/ ((LEFT(O149)*60)+MID(O149,3,2)+(MID(O149,6,2)/100))-811.35),0),""))))</f>
        <v>223</v>
      </c>
      <c r="M149" s="17" t="str">
        <f>IF(G149="","",IF(OR(G149="NM",G149="DNS",G149="DNF",G149="DQ"),0,IF(INDEX(G$5:G149,1)="Kogel",INT((303.73*SQRT(G149))-337.5),IF(INDEX(G$5:G149,1)="Vortex",IF(INT((126*SQRT(G149))-245.5)&gt;0,INT((126*SQRT(G149))-245.5),0),""))))</f>
        <v/>
      </c>
      <c r="N149" s="17" t="str">
        <f>IF(H149="","",IF(OR(H149="NM",H149="DNS",H149="DNF",H149="DQ"),0,IF(INDEX(H$5:H149,1)="Hoog",IF(H149&gt;1.35,INT((1977.53*SQRT(H149))-1698.5),INT((H149-0.67)*733.33333+100.7)),IF(INDEX(H$5:H149,1)="Ver",IF(H149&gt;4.41,INT((887.99*SQRT(H149))-1264.5),IF(INT((H149-1.91)*200+100.5)&gt;0,INT((H149-1.91)*200+100.5),0)),""))))</f>
        <v/>
      </c>
      <c r="O149" s="17" t="str">
        <f t="shared" ref="O149:O167" si="55">TEXT(F149,"[m]:ss,00")</f>
        <v>4:47,83</v>
      </c>
      <c r="P149" s="18">
        <f t="shared" si="50"/>
        <v>147</v>
      </c>
      <c r="AC149" s="16" t="str">
        <f t="shared" si="51"/>
        <v/>
      </c>
    </row>
    <row r="150" spans="1:29" x14ac:dyDescent="0.25">
      <c r="B150" s="2">
        <f t="shared" si="52"/>
        <v>2</v>
      </c>
      <c r="C150" s="8" t="s">
        <v>111</v>
      </c>
      <c r="D150" s="9" t="str">
        <f t="shared" si="53"/>
        <v>U-Track</v>
      </c>
      <c r="E150" s="14">
        <v>10.64</v>
      </c>
      <c r="F150" s="15">
        <v>3.201851851851852E-3</v>
      </c>
      <c r="G150" s="14">
        <v>3.88</v>
      </c>
      <c r="H150" s="14">
        <v>0.95</v>
      </c>
      <c r="I150" s="2">
        <f t="shared" si="54"/>
        <v>1214</v>
      </c>
      <c r="K150" s="17">
        <f>IF(E150="","",IF(OR(E150="NM",E150="DNS",E150="DNF",E150="DQ"),0,IF(INDEX(E$5:E150,1)="60m",IF(INT(15365/IF($D$4="ET",E150,E150+0.24)-1058)&gt;0,INT(15365/IF($D$4="ET",E150,E150+0.24)-1058),0),IF(INDEX(E$5:E150,1)="40m",IF(INT(10834/IF($D$4="ET",E150,E150+0.24)-996)&gt;0,INT(10834/IF($D$4="ET",E150,E150+0.24)-996),0),""))))</f>
        <v>386</v>
      </c>
      <c r="L150" s="17">
        <f>IF(F150="","",IF(OR(F150="NM",F150="DNS",F150="DNF",F150="DQ"),0,IF(INDEX(F$5:F150,1)="1000m",IF(INT(276912/ ((LEFT(O150)*60)+MID(O150,3,2)+(MID(O150,6,2)/IF(VALUE(MID(O150,6,2))&lt;10,IF(VALUE(MID(O150,6,1))=0,100,10),100)))-738.5)&gt;0,INT(276912/ ((LEFT(O150)*60)+MID(O150,3,2)+(MID(O150,6,2)/IF(VALUE(MID(O150,6,2))&lt;10,IF(VALUE(MID(O150,6,1))=0,100,10),100)))-738.5),0),IF(INDEX(F$5:F150,1)="600m",IF(INT(160470.5/ ((LEFT(O150)*60)+MID(O150,3,2)+(MID(O150,6,2)/100))-811.35)&gt;0,INT(160470.5/ ((LEFT(O150)*60)+MID(O150,3,2)+(MID(O150,6,2)/100))-811.35),0),""))))</f>
        <v>262</v>
      </c>
      <c r="M150" s="17">
        <f>IF(G150="","",IF(OR(G150="NM",G150="DNS",G150="DNF",G150="DQ"),0,IF(INDEX(G$5:G150,1)="Kogel",INT((303.73*SQRT(G150))-337.5),IF(INDEX(G$5:G150,1)="Vortex",IF(INT((126*SQRT(G150))-245.5)&gt;0,INT((126*SQRT(G150))-245.5),0),""))))</f>
        <v>260</v>
      </c>
      <c r="N150" s="17">
        <f>IF(H150="","",IF(OR(H150="NM",H150="DNS",H150="DNF",H150="DQ"),0,IF(INDEX(H$5:H150,1)="Hoog",IF(H150&gt;1.35,INT((1977.53*SQRT(H150))-1698.5),INT((H150-0.67)*733.33333+100.7)),IF(INDEX(H$5:H150,1)="Ver",IF(H150&gt;4.41,INT((887.99*SQRT(H150))-1264.5),IF(INT((H150-1.91)*200+100.5)&gt;0,INT((H150-1.91)*200+100.5),0)),""))))</f>
        <v>306</v>
      </c>
      <c r="O150" s="17" t="str">
        <f t="shared" si="55"/>
        <v>4:36,64</v>
      </c>
      <c r="P150" s="18">
        <f t="shared" si="50"/>
        <v>147</v>
      </c>
      <c r="AC150" s="16" t="str">
        <f t="shared" si="51"/>
        <v/>
      </c>
    </row>
    <row r="151" spans="1:29" x14ac:dyDescent="0.25">
      <c r="B151" s="2">
        <f t="shared" si="52"/>
        <v>1</v>
      </c>
      <c r="C151" s="8" t="s">
        <v>112</v>
      </c>
      <c r="D151" s="9" t="str">
        <f t="shared" si="53"/>
        <v>U-Track</v>
      </c>
      <c r="E151" s="14">
        <v>10.65</v>
      </c>
      <c r="F151" s="15">
        <v>3.0077546296296293E-3</v>
      </c>
      <c r="G151" s="14">
        <v>4.7</v>
      </c>
      <c r="H151" s="14">
        <v>0.9</v>
      </c>
      <c r="I151" s="2">
        <f t="shared" si="54"/>
        <v>1300</v>
      </c>
      <c r="K151" s="17">
        <f>IF(E151="","",IF(OR(E151="NM",E151="DNS",E151="DNF",E151="DQ"),0,IF(INDEX(E$5:E151,1)="60m",IF(INT(15365/IF($D$4="ET",E151,E151+0.24)-1058)&gt;0,INT(15365/IF($D$4="ET",E151,E151+0.24)-1058),0),IF(INDEX(E$5:E151,1)="40m",IF(INT(10834/IF($D$4="ET",E151,E151+0.24)-996)&gt;0,INT(10834/IF($D$4="ET",E151,E151+0.24)-996),0),""))))</f>
        <v>384</v>
      </c>
      <c r="L151" s="17">
        <f>IF(F151="","",IF(OR(F151="NM",F151="DNS",F151="DNF",F151="DQ"),0,IF(INDEX(F$5:F151,1)="1000m",IF(INT(276912/ ((LEFT(O151)*60)+MID(O151,3,2)+(MID(O151,6,2)/IF(VALUE(MID(O151,6,2))&lt;10,IF(VALUE(MID(O151,6,1))=0,100,10),100)))-738.5)&gt;0,INT(276912/ ((LEFT(O151)*60)+MID(O151,3,2)+(MID(O151,6,2)/IF(VALUE(MID(O151,6,2))&lt;10,IF(VALUE(MID(O151,6,1))=0,100,10),100)))-738.5),0),IF(INDEX(F$5:F151,1)="600m",IF(INT(160470.5/ ((LEFT(O151)*60)+MID(O151,3,2)+(MID(O151,6,2)/100))-811.35)&gt;0,INT(160470.5/ ((LEFT(O151)*60)+MID(O151,3,2)+(MID(O151,6,2)/100))-811.35),0),""))))</f>
        <v>327</v>
      </c>
      <c r="M151" s="17">
        <f>IF(G151="","",IF(OR(G151="NM",G151="DNS",G151="DNF",G151="DQ"),0,IF(INDEX(G$5:G151,1)="Kogel",INT((303.73*SQRT(G151))-337.5),IF(INDEX(G$5:G151,1)="Vortex",IF(INT((126*SQRT(G151))-245.5)&gt;0,INT((126*SQRT(G151))-245.5),0),""))))</f>
        <v>320</v>
      </c>
      <c r="N151" s="17">
        <f>IF(H151="","",IF(OR(H151="NM",H151="DNS",H151="DNF",H151="DQ"),0,IF(INDEX(H$5:H151,1)="Hoog",IF(H151&gt;1.35,INT((1977.53*SQRT(H151))-1698.5),INT((H151-0.67)*733.33333+100.7)),IF(INDEX(H$5:H151,1)="Ver",IF(H151&gt;4.41,INT((887.99*SQRT(H151))-1264.5),IF(INT((H151-1.91)*200+100.5)&gt;0,INT((H151-1.91)*200+100.5),0)),""))))</f>
        <v>269</v>
      </c>
      <c r="O151" s="17" t="str">
        <f t="shared" si="55"/>
        <v>4:19,87</v>
      </c>
      <c r="P151" s="18">
        <f t="shared" si="50"/>
        <v>147</v>
      </c>
      <c r="AC151" s="16" t="str">
        <f t="shared" si="51"/>
        <v/>
      </c>
    </row>
    <row r="152" spans="1:29" x14ac:dyDescent="0.25">
      <c r="B152" s="2">
        <f t="shared" si="52"/>
        <v>4</v>
      </c>
      <c r="C152" s="8" t="s">
        <v>114</v>
      </c>
      <c r="D152" s="9" t="str">
        <f t="shared" si="53"/>
        <v>U-Track</v>
      </c>
      <c r="E152" s="14">
        <v>11.17</v>
      </c>
      <c r="F152" s="15">
        <v>3.1244212962962966E-3</v>
      </c>
      <c r="G152" s="14"/>
      <c r="H152" s="14">
        <v>0.9</v>
      </c>
      <c r="I152" s="2">
        <f t="shared" si="54"/>
        <v>873</v>
      </c>
      <c r="K152" s="17">
        <f>IF(E152="","",IF(OR(E152="NM",E152="DNS",E152="DNF",E152="DQ"),0,IF(INDEX(E$5:E152,1)="60m",IF(INT(15365/IF($D$4="ET",E152,E152+0.24)-1058)&gt;0,INT(15365/IF($D$4="ET",E152,E152+0.24)-1058),0),IF(INDEX(E$5:E152,1)="40m",IF(INT(10834/IF($D$4="ET",E152,E152+0.24)-996)&gt;0,INT(10834/IF($D$4="ET",E152,E152+0.24)-996),0),""))))</f>
        <v>317</v>
      </c>
      <c r="L152" s="17">
        <f>IF(F152="","",IF(OR(F152="NM",F152="DNS",F152="DNF",F152="DQ"),0,IF(INDEX(F$5:F152,1)="1000m",IF(INT(276912/ ((LEFT(O152)*60)+MID(O152,3,2)+(MID(O152,6,2)/IF(VALUE(MID(O152,6,2))&lt;10,IF(VALUE(MID(O152,6,1))=0,100,10),100)))-738.5)&gt;0,INT(276912/ ((LEFT(O152)*60)+MID(O152,3,2)+(MID(O152,6,2)/IF(VALUE(MID(O152,6,2))&lt;10,IF(VALUE(MID(O152,6,1))=0,100,10),100)))-738.5),0),IF(INDEX(F$5:F152,1)="600m",IF(INT(160470.5/ ((LEFT(O152)*60)+MID(O152,3,2)+(MID(O152,6,2)/100))-811.35)&gt;0,INT(160470.5/ ((LEFT(O152)*60)+MID(O152,3,2)+(MID(O152,6,2)/100))-811.35),0),""))))</f>
        <v>287</v>
      </c>
      <c r="M152" s="17" t="str">
        <f>IF(G152="","",IF(OR(G152="NM",G152="DNS",G152="DNF",G152="DQ"),0,IF(INDEX(G$5:G152,1)="Kogel",INT((303.73*SQRT(G152))-337.5),IF(INDEX(G$5:G152,1)="Vortex",IF(INT((126*SQRT(G152))-245.5)&gt;0,INT((126*SQRT(G152))-245.5),0),""))))</f>
        <v/>
      </c>
      <c r="N152" s="17">
        <f>IF(H152="","",IF(OR(H152="NM",H152="DNS",H152="DNF",H152="DQ"),0,IF(INDEX(H$5:H152,1)="Hoog",IF(H152&gt;1.35,INT((1977.53*SQRT(H152))-1698.5),INT((H152-0.67)*733.33333+100.7)),IF(INDEX(H$5:H152,1)="Ver",IF(H152&gt;4.41,INT((887.99*SQRT(H152))-1264.5),IF(INT((H152-1.91)*200+100.5)&gt;0,INT((H152-1.91)*200+100.5),0)),""))))</f>
        <v>269</v>
      </c>
      <c r="O152" s="17" t="str">
        <f t="shared" si="55"/>
        <v>4:29,95</v>
      </c>
      <c r="P152" s="18">
        <f t="shared" si="50"/>
        <v>147</v>
      </c>
      <c r="AC152" s="16" t="str">
        <f t="shared" si="51"/>
        <v/>
      </c>
    </row>
    <row r="153" spans="1:29" x14ac:dyDescent="0.25">
      <c r="B153" s="2">
        <f t="shared" si="52"/>
        <v>6</v>
      </c>
      <c r="C153" s="8" t="s">
        <v>145</v>
      </c>
      <c r="D153" s="9" t="str">
        <f t="shared" si="53"/>
        <v>U-Track</v>
      </c>
      <c r="E153" s="14">
        <v>10.65</v>
      </c>
      <c r="F153" s="15"/>
      <c r="G153" s="14"/>
      <c r="H153" s="14"/>
      <c r="I153" s="2">
        <f t="shared" si="54"/>
        <v>384</v>
      </c>
      <c r="K153" s="17">
        <f>IF(E153="","",IF(OR(E153="NM",E153="DNS",E153="DNF",E153="DQ"),0,IF(INDEX(E$5:E153,1)="60m",IF(INT(15365/IF($D$4="ET",E153,E153+0.24)-1058)&gt;0,INT(15365/IF($D$4="ET",E153,E153+0.24)-1058),0),IF(INDEX(E$5:E153,1)="40m",IF(INT(10834/IF($D$4="ET",E153,E153+0.24)-996)&gt;0,INT(10834/IF($D$4="ET",E153,E153+0.24)-996),0),""))))</f>
        <v>384</v>
      </c>
      <c r="L153" s="17" t="str">
        <f>IF(F153="","",IF(OR(F153="NM",F153="DNS",F153="DNF",F153="DQ"),0,IF(INDEX(F$5:F153,1)="1000m",IF(INT(276912/ ((LEFT(O153)*60)+MID(O153,3,2)+(MID(O153,6,2)/IF(VALUE(MID(O153,6,2))&lt;10,IF(VALUE(MID(O153,6,1))=0,100,10),100)))-738.5)&gt;0,INT(276912/ ((LEFT(O153)*60)+MID(O153,3,2)+(MID(O153,6,2)/IF(VALUE(MID(O153,6,2))&lt;10,IF(VALUE(MID(O153,6,1))=0,100,10),100)))-738.5),0),IF(INDEX(F$5:F153,1)="600m",IF(INT(160470.5/ ((LEFT(O153)*60)+MID(O153,3,2)+(MID(O153,6,2)/100))-811.35)&gt;0,INT(160470.5/ ((LEFT(O153)*60)+MID(O153,3,2)+(MID(O153,6,2)/100))-811.35),0),""))))</f>
        <v/>
      </c>
      <c r="M153" s="17" t="str">
        <f>IF(G153="","",IF(OR(G153="NM",G153="DNS",G153="DNF",G153="DQ"),0,IF(INDEX(G$5:G153,1)="Kogel",INT((303.73*SQRT(G153))-337.5),IF(INDEX(G$5:G153,1)="Vortex",IF(INT((126*SQRT(G153))-245.5)&gt;0,INT((126*SQRT(G153))-245.5),0),""))))</f>
        <v/>
      </c>
      <c r="N153" s="17" t="str">
        <f>IF(H153="","",IF(OR(H153="NM",H153="DNS",H153="DNF",H153="DQ"),0,IF(INDEX(H$5:H153,1)="Hoog",IF(H153&gt;1.35,INT((1977.53*SQRT(H153))-1698.5),INT((H153-0.67)*733.33333+100.7)),IF(INDEX(H$5:H153,1)="Ver",IF(H153&gt;4.41,INT((887.99*SQRT(H153))-1264.5),IF(INT((H153-1.91)*200+100.5)&gt;0,INT((H153-1.91)*200+100.5),0)),""))))</f>
        <v/>
      </c>
      <c r="O153" s="17" t="str">
        <f t="shared" si="55"/>
        <v>0:00,00</v>
      </c>
      <c r="P153" s="18">
        <f t="shared" si="50"/>
        <v>147</v>
      </c>
      <c r="AC153" s="16" t="str">
        <f t="shared" si="51"/>
        <v/>
      </c>
    </row>
    <row r="154" spans="1:29" x14ac:dyDescent="0.25">
      <c r="B154" s="2">
        <f t="shared" si="52"/>
        <v>7</v>
      </c>
      <c r="C154" s="8" t="s">
        <v>161</v>
      </c>
      <c r="D154" s="9" t="str">
        <f t="shared" si="53"/>
        <v>U-Track</v>
      </c>
      <c r="E154" s="14"/>
      <c r="F154" s="15"/>
      <c r="G154" s="14">
        <v>5.59</v>
      </c>
      <c r="H154" s="14"/>
      <c r="I154" s="2">
        <f t="shared" si="54"/>
        <v>380</v>
      </c>
      <c r="K154" s="17" t="str">
        <f>IF(E154="","",IF(OR(E154="NM",E154="DNS",E154="DNF",E154="DQ"),0,IF(INDEX(E$5:E154,1)="60m",IF(INT(15365/IF($D$4="ET",E154,E154+0.24)-1058)&gt;0,INT(15365/IF($D$4="ET",E154,E154+0.24)-1058),0),IF(INDEX(E$5:E154,1)="40m",IF(INT(10834/IF($D$4="ET",E154,E154+0.24)-996)&gt;0,INT(10834/IF($D$4="ET",E154,E154+0.24)-996),0),""))))</f>
        <v/>
      </c>
      <c r="L154" s="17" t="str">
        <f>IF(F154="","",IF(OR(F154="NM",F154="DNS",F154="DNF",F154="DQ"),0,IF(INDEX(F$5:F154,1)="1000m",IF(INT(276912/ ((LEFT(O154)*60)+MID(O154,3,2)+(MID(O154,6,2)/IF(VALUE(MID(O154,6,2))&lt;10,IF(VALUE(MID(O154,6,1))=0,100,10),100)))-738.5)&gt;0,INT(276912/ ((LEFT(O154)*60)+MID(O154,3,2)+(MID(O154,6,2)/IF(VALUE(MID(O154,6,2))&lt;10,IF(VALUE(MID(O154,6,1))=0,100,10),100)))-738.5),0),IF(INDEX(F$5:F154,1)="600m",IF(INT(160470.5/ ((LEFT(O154)*60)+MID(O154,3,2)+(MID(O154,6,2)/100))-811.35)&gt;0,INT(160470.5/ ((LEFT(O154)*60)+MID(O154,3,2)+(MID(O154,6,2)/100))-811.35),0),""))))</f>
        <v/>
      </c>
      <c r="M154" s="17">
        <f>IF(G154="","",IF(OR(G154="NM",G154="DNS",G154="DNF",G154="DQ"),0,IF(INDEX(G$5:G154,1)="Kogel",INT((303.73*SQRT(G154))-337.5),IF(INDEX(G$5:G154,1)="Vortex",IF(INT((126*SQRT(G154))-245.5)&gt;0,INT((126*SQRT(G154))-245.5),0),""))))</f>
        <v>380</v>
      </c>
      <c r="N154" s="17" t="str">
        <f>IF(H154="","",IF(OR(H154="NM",H154="DNS",H154="DNF",H154="DQ"),0,IF(INDEX(H$5:H154,1)="Hoog",IF(H154&gt;1.35,INT((1977.53*SQRT(H154))-1698.5),INT((H154-0.67)*733.33333+100.7)),IF(INDEX(H$5:H154,1)="Ver",IF(H154&gt;4.41,INT((887.99*SQRT(H154))-1264.5),IF(INT((H154-1.91)*200+100.5)&gt;0,INT((H154-1.91)*200+100.5),0)),""))))</f>
        <v/>
      </c>
      <c r="O154" s="17" t="str">
        <f t="shared" si="55"/>
        <v>0:00,00</v>
      </c>
      <c r="P154" s="18">
        <f t="shared" si="50"/>
        <v>147</v>
      </c>
      <c r="AC154" s="16" t="str">
        <f t="shared" si="51"/>
        <v/>
      </c>
    </row>
    <row r="155" spans="1:29" x14ac:dyDescent="0.25">
      <c r="B155" s="2" t="str">
        <f t="shared" si="52"/>
        <v/>
      </c>
      <c r="C155" s="8"/>
      <c r="D155" s="9" t="str">
        <f t="shared" si="53"/>
        <v>U-Track</v>
      </c>
      <c r="E155" s="14"/>
      <c r="F155" s="15"/>
      <c r="G155" s="14"/>
      <c r="H155" s="14"/>
      <c r="I155" s="2" t="str">
        <f t="shared" si="54"/>
        <v/>
      </c>
      <c r="K155" s="17" t="str">
        <f>IF(E155="","",IF(OR(E155="NM",E155="DNS",E155="DNF",E155="DQ"),0,IF(INDEX(E$5:E155,1)="60m",IF(INT(15365/IF($D$4="ET",E155,E155+0.24)-1058)&gt;0,INT(15365/IF($D$4="ET",E155,E155+0.24)-1058),0),IF(INDEX(E$5:E155,1)="40m",IF(INT(10834/IF($D$4="ET",E155,E155+0.24)-996)&gt;0,INT(10834/IF($D$4="ET",E155,E155+0.24)-996),0),""))))</f>
        <v/>
      </c>
      <c r="L155" s="17" t="str">
        <f>IF(F155="","",IF(OR(F155="NM",F155="DNS",F155="DNF",F155="DQ"),0,IF(INDEX(F$5:F155,1)="1000m",IF(INT(276912/ ((LEFT(O155)*60)+MID(O155,3,2)+(MID(O155,6,2)/IF(VALUE(MID(O155,6,2))&lt;10,IF(VALUE(MID(O155,6,1))=0,100,10),100)))-738.5)&gt;0,INT(276912/ ((LEFT(O155)*60)+MID(O155,3,2)+(MID(O155,6,2)/IF(VALUE(MID(O155,6,2))&lt;10,IF(VALUE(MID(O155,6,1))=0,100,10),100)))-738.5),0),IF(INDEX(F$5:F155,1)="600m",IF(INT(160470.5/ ((LEFT(O155)*60)+MID(O155,3,2)+(MID(O155,6,2)/100))-811.35)&gt;0,INT(160470.5/ ((LEFT(O155)*60)+MID(O155,3,2)+(MID(O155,6,2)/100))-811.35),0),""))))</f>
        <v/>
      </c>
      <c r="M155" s="17" t="str">
        <f>IF(G155="","",IF(OR(G155="NM",G155="DNS",G155="DNF",G155="DQ"),0,IF(INDEX(G$5:G155,1)="Kogel",INT((303.73*SQRT(G155))-337.5),IF(INDEX(G$5:G155,1)="Vortex",IF(INT((126*SQRT(G155))-245.5)&gt;0,INT((126*SQRT(G155))-245.5),0),""))))</f>
        <v/>
      </c>
      <c r="N155" s="17" t="str">
        <f>IF(H155="","",IF(OR(H155="NM",H155="DNS",H155="DNF",H155="DQ"),0,IF(INDEX(H$5:H155,1)="Hoog",IF(H155&gt;1.35,INT((1977.53*SQRT(H155))-1698.5),INT((H155-0.67)*733.33333+100.7)),IF(INDEX(H$5:H155,1)="Ver",IF(H155&gt;4.41,INT((887.99*SQRT(H155))-1264.5),IF(INT((H155-1.91)*200+100.5)&gt;0,INT((H155-1.91)*200+100.5),0)),""))))</f>
        <v/>
      </c>
      <c r="O155" s="17" t="str">
        <f t="shared" si="55"/>
        <v>0:00,00</v>
      </c>
      <c r="P155" s="18">
        <f t="shared" si="50"/>
        <v>147</v>
      </c>
      <c r="AC155" s="16" t="str">
        <f t="shared" si="51"/>
        <v/>
      </c>
    </row>
    <row r="156" spans="1:29" x14ac:dyDescent="0.25">
      <c r="B156" s="2" t="str">
        <f t="shared" si="52"/>
        <v/>
      </c>
      <c r="C156" s="8"/>
      <c r="D156" s="9" t="str">
        <f t="shared" si="53"/>
        <v>U-Track</v>
      </c>
      <c r="E156" s="14"/>
      <c r="F156" s="15"/>
      <c r="G156" s="14"/>
      <c r="H156" s="14"/>
      <c r="I156" s="2" t="str">
        <f t="shared" si="54"/>
        <v/>
      </c>
      <c r="K156" s="17" t="str">
        <f>IF(E156="","",IF(OR(E156="NM",E156="DNS",E156="DNF",E156="DQ"),0,IF(INDEX(E$5:E156,1)="60m",IF(INT(15365/IF($D$4="ET",E156,E156+0.24)-1058)&gt;0,INT(15365/IF($D$4="ET",E156,E156+0.24)-1058),0),IF(INDEX(E$5:E156,1)="40m",IF(INT(10834/IF($D$4="ET",E156,E156+0.24)-996)&gt;0,INT(10834/IF($D$4="ET",E156,E156+0.24)-996),0),""))))</f>
        <v/>
      </c>
      <c r="L156" s="17" t="str">
        <f>IF(F156="","",IF(OR(F156="NM",F156="DNS",F156="DNF",F156="DQ"),0,IF(INDEX(F$5:F156,1)="1000m",IF(INT(276912/ ((LEFT(O156)*60)+MID(O156,3,2)+(MID(O156,6,2)/IF(VALUE(MID(O156,6,2))&lt;10,IF(VALUE(MID(O156,6,1))=0,100,10),100)))-738.5)&gt;0,INT(276912/ ((LEFT(O156)*60)+MID(O156,3,2)+(MID(O156,6,2)/IF(VALUE(MID(O156,6,2))&lt;10,IF(VALUE(MID(O156,6,1))=0,100,10),100)))-738.5),0),IF(INDEX(F$5:F156,1)="600m",IF(INT(160470.5/ ((LEFT(O156)*60)+MID(O156,3,2)+(MID(O156,6,2)/100))-811.35)&gt;0,INT(160470.5/ ((LEFT(O156)*60)+MID(O156,3,2)+(MID(O156,6,2)/100))-811.35),0),""))))</f>
        <v/>
      </c>
      <c r="M156" s="17" t="str">
        <f>IF(G156="","",IF(OR(G156="NM",G156="DNS",G156="DNF",G156="DQ"),0,IF(INDEX(G$5:G156,1)="Kogel",INT((303.73*SQRT(G156))-337.5),IF(INDEX(G$5:G156,1)="Vortex",IF(INT((126*SQRT(G156))-245.5)&gt;0,INT((126*SQRT(G156))-245.5),0),""))))</f>
        <v/>
      </c>
      <c r="N156" s="17" t="str">
        <f>IF(H156="","",IF(OR(H156="NM",H156="DNS",H156="DNF",H156="DQ"),0,IF(INDEX(H$5:H156,1)="Hoog",IF(H156&gt;1.35,INT((1977.53*SQRT(H156))-1698.5),INT((H156-0.67)*733.33333+100.7)),IF(INDEX(H$5:H156,1)="Ver",IF(H156&gt;4.41,INT((887.99*SQRT(H156))-1264.5),IF(INT((H156-1.91)*200+100.5)&gt;0,INT((H156-1.91)*200+100.5),0)),""))))</f>
        <v/>
      </c>
      <c r="O156" s="17" t="str">
        <f t="shared" si="55"/>
        <v>0:00,00</v>
      </c>
      <c r="P156" s="18">
        <f t="shared" si="50"/>
        <v>147</v>
      </c>
      <c r="AC156" s="16" t="str">
        <f t="shared" si="51"/>
        <v/>
      </c>
    </row>
    <row r="157" spans="1:29" x14ac:dyDescent="0.25">
      <c r="B157" s="2" t="str">
        <f t="shared" si="52"/>
        <v/>
      </c>
      <c r="C157" s="8"/>
      <c r="D157" s="9" t="str">
        <f t="shared" si="53"/>
        <v>U-Track</v>
      </c>
      <c r="E157" s="14"/>
      <c r="F157" s="15"/>
      <c r="G157" s="14"/>
      <c r="H157" s="14"/>
      <c r="I157" s="2" t="str">
        <f t="shared" si="54"/>
        <v/>
      </c>
      <c r="K157" s="17" t="str">
        <f>IF(E157="","",IF(OR(E157="NM",E157="DNS",E157="DNF",E157="DQ"),0,IF(INDEX(E$5:E157,1)="60m",IF(INT(15365/IF($D$4="ET",E157,E157+0.24)-1058)&gt;0,INT(15365/IF($D$4="ET",E157,E157+0.24)-1058),0),IF(INDEX(E$5:E157,1)="40m",IF(INT(10834/IF($D$4="ET",E157,E157+0.24)-996)&gt;0,INT(10834/IF($D$4="ET",E157,E157+0.24)-996),0),""))))</f>
        <v/>
      </c>
      <c r="L157" s="17" t="str">
        <f>IF(F157="","",IF(OR(F157="NM",F157="DNS",F157="DNF",F157="DQ"),0,IF(INDEX(F$5:F157,1)="1000m",IF(INT(276912/ ((LEFT(O157)*60)+MID(O157,3,2)+(MID(O157,6,2)/IF(VALUE(MID(O157,6,2))&lt;10,IF(VALUE(MID(O157,6,1))=0,100,10),100)))-738.5)&gt;0,INT(276912/ ((LEFT(O157)*60)+MID(O157,3,2)+(MID(O157,6,2)/IF(VALUE(MID(O157,6,2))&lt;10,IF(VALUE(MID(O157,6,1))=0,100,10),100)))-738.5),0),IF(INDEX(F$5:F157,1)="600m",IF(INT(160470.5/ ((LEFT(O157)*60)+MID(O157,3,2)+(MID(O157,6,2)/100))-811.35)&gt;0,INT(160470.5/ ((LEFT(O157)*60)+MID(O157,3,2)+(MID(O157,6,2)/100))-811.35),0),""))))</f>
        <v/>
      </c>
      <c r="M157" s="17" t="str">
        <f>IF(G157="","",IF(OR(G157="NM",G157="DNS",G157="DNF",G157="DQ"),0,IF(INDEX(G$5:G157,1)="Kogel",INT((303.73*SQRT(G157))-337.5),IF(INDEX(G$5:G157,1)="Vortex",IF(INT((126*SQRT(G157))-245.5)&gt;0,INT((126*SQRT(G157))-245.5),0),""))))</f>
        <v/>
      </c>
      <c r="N157" s="17" t="str">
        <f>IF(H157="","",IF(OR(H157="NM",H157="DNS",H157="DNF",H157="DQ"),0,IF(INDEX(H$5:H157,1)="Hoog",IF(H157&gt;1.35,INT((1977.53*SQRT(H157))-1698.5),INT((H157-0.67)*733.33333+100.7)),IF(INDEX(H$5:H157,1)="Ver",IF(H157&gt;4.41,INT((887.99*SQRT(H157))-1264.5),IF(INT((H157-1.91)*200+100.5)&gt;0,INT((H157-1.91)*200+100.5),0)),""))))</f>
        <v/>
      </c>
      <c r="O157" s="17" t="str">
        <f t="shared" si="55"/>
        <v>0:00,00</v>
      </c>
      <c r="P157" s="18">
        <f t="shared" si="50"/>
        <v>147</v>
      </c>
      <c r="AC157" s="16" t="str">
        <f t="shared" si="51"/>
        <v/>
      </c>
    </row>
    <row r="158" spans="1:29" x14ac:dyDescent="0.25">
      <c r="B158" s="2" t="str">
        <f t="shared" si="52"/>
        <v/>
      </c>
      <c r="C158" s="8"/>
      <c r="D158" s="9" t="str">
        <f t="shared" si="53"/>
        <v>U-Track</v>
      </c>
      <c r="E158" s="14"/>
      <c r="F158" s="15"/>
      <c r="G158" s="14"/>
      <c r="H158" s="14"/>
      <c r="I158" s="2" t="str">
        <f t="shared" si="54"/>
        <v/>
      </c>
      <c r="K158" s="17" t="str">
        <f>IF(E158="","",IF(OR(E158="NM",E158="DNS",E158="DNF",E158="DQ"),0,IF(INDEX(E$5:E158,1)="60m",IF(INT(15365/IF($D$4="ET",E158,E158+0.24)-1058)&gt;0,INT(15365/IF($D$4="ET",E158,E158+0.24)-1058),0),IF(INDEX(E$5:E158,1)="40m",IF(INT(10834/IF($D$4="ET",E158,E158+0.24)-996)&gt;0,INT(10834/IF($D$4="ET",E158,E158+0.24)-996),0),""))))</f>
        <v/>
      </c>
      <c r="L158" s="17" t="str">
        <f>IF(F158="","",IF(OR(F158="NM",F158="DNS",F158="DNF",F158="DQ"),0,IF(INDEX(F$5:F158,1)="1000m",IF(INT(276912/ ((LEFT(O158)*60)+MID(O158,3,2)+(MID(O158,6,2)/IF(VALUE(MID(O158,6,2))&lt;10,IF(VALUE(MID(O158,6,1))=0,100,10),100)))-738.5)&gt;0,INT(276912/ ((LEFT(O158)*60)+MID(O158,3,2)+(MID(O158,6,2)/IF(VALUE(MID(O158,6,2))&lt;10,IF(VALUE(MID(O158,6,1))=0,100,10),100)))-738.5),0),IF(INDEX(F$5:F158,1)="600m",IF(INT(160470.5/ ((LEFT(O158)*60)+MID(O158,3,2)+(MID(O158,6,2)/100))-811.35)&gt;0,INT(160470.5/ ((LEFT(O158)*60)+MID(O158,3,2)+(MID(O158,6,2)/100))-811.35),0),""))))</f>
        <v/>
      </c>
      <c r="M158" s="17" t="str">
        <f>IF(G158="","",IF(OR(G158="NM",G158="DNS",G158="DNF",G158="DQ"),0,IF(INDEX(G$5:G158,1)="Kogel",INT((303.73*SQRT(G158))-337.5),IF(INDEX(G$5:G158,1)="Vortex",IF(INT((126*SQRT(G158))-245.5)&gt;0,INT((126*SQRT(G158))-245.5),0),""))))</f>
        <v/>
      </c>
      <c r="N158" s="17" t="str">
        <f>IF(H158="","",IF(OR(H158="NM",H158="DNS",H158="DNF",H158="DQ"),0,IF(INDEX(H$5:H158,1)="Hoog",IF(H158&gt;1.35,INT((1977.53*SQRT(H158))-1698.5),INT((H158-0.67)*733.33333+100.7)),IF(INDEX(H$5:H158,1)="Ver",IF(H158&gt;4.41,INT((887.99*SQRT(H158))-1264.5),IF(INT((H158-1.91)*200+100.5)&gt;0,INT((H158-1.91)*200+100.5),0)),""))))</f>
        <v/>
      </c>
      <c r="O158" s="17" t="str">
        <f t="shared" si="55"/>
        <v>0:00,00</v>
      </c>
      <c r="P158" s="18">
        <f t="shared" si="50"/>
        <v>147</v>
      </c>
      <c r="AC158" s="16" t="str">
        <f t="shared" si="51"/>
        <v/>
      </c>
    </row>
    <row r="159" spans="1:29" x14ac:dyDescent="0.25">
      <c r="B159" s="2" t="str">
        <f t="shared" si="52"/>
        <v/>
      </c>
      <c r="C159" s="8"/>
      <c r="D159" s="9" t="str">
        <f t="shared" si="53"/>
        <v>U-Track</v>
      </c>
      <c r="E159" s="14"/>
      <c r="F159" s="15"/>
      <c r="G159" s="14"/>
      <c r="H159" s="14"/>
      <c r="I159" s="2" t="str">
        <f t="shared" si="54"/>
        <v/>
      </c>
      <c r="K159" s="17" t="str">
        <f>IF(E159="","",IF(OR(E159="NM",E159="DNS",E159="DNF",E159="DQ"),0,IF(INDEX(E$5:E159,1)="60m",IF(INT(15365/IF($D$4="ET",E159,E159+0.24)-1058)&gt;0,INT(15365/IF($D$4="ET",E159,E159+0.24)-1058),0),IF(INDEX(E$5:E159,1)="40m",IF(INT(10834/IF($D$4="ET",E159,E159+0.24)-996)&gt;0,INT(10834/IF($D$4="ET",E159,E159+0.24)-996),0),""))))</f>
        <v/>
      </c>
      <c r="L159" s="17" t="str">
        <f>IF(F159="","",IF(OR(F159="NM",F159="DNS",F159="DNF",F159="DQ"),0,IF(INDEX(F$5:F159,1)="1000m",IF(INT(276912/ ((LEFT(O159)*60)+MID(O159,3,2)+(MID(O159,6,2)/IF(VALUE(MID(O159,6,2))&lt;10,IF(VALUE(MID(O159,6,1))=0,100,10),100)))-738.5)&gt;0,INT(276912/ ((LEFT(O159)*60)+MID(O159,3,2)+(MID(O159,6,2)/IF(VALUE(MID(O159,6,2))&lt;10,IF(VALUE(MID(O159,6,1))=0,100,10),100)))-738.5),0),IF(INDEX(F$5:F159,1)="600m",IF(INT(160470.5/ ((LEFT(O159)*60)+MID(O159,3,2)+(MID(O159,6,2)/100))-811.35)&gt;0,INT(160470.5/ ((LEFT(O159)*60)+MID(O159,3,2)+(MID(O159,6,2)/100))-811.35),0),""))))</f>
        <v/>
      </c>
      <c r="M159" s="17" t="str">
        <f>IF(G159="","",IF(OR(G159="NM",G159="DNS",G159="DNF",G159="DQ"),0,IF(INDEX(G$5:G159,1)="Kogel",INT((303.73*SQRT(G159))-337.5),IF(INDEX(G$5:G159,1)="Vortex",IF(INT((126*SQRT(G159))-245.5)&gt;0,INT((126*SQRT(G159))-245.5),0),""))))</f>
        <v/>
      </c>
      <c r="N159" s="17" t="str">
        <f>IF(H159="","",IF(OR(H159="NM",H159="DNS",H159="DNF",H159="DQ"),0,IF(INDEX(H$5:H159,1)="Hoog",IF(H159&gt;1.35,INT((1977.53*SQRT(H159))-1698.5),INT((H159-0.67)*733.33333+100.7)),IF(INDEX(H$5:H159,1)="Ver",IF(H159&gt;4.41,INT((887.99*SQRT(H159))-1264.5),IF(INT((H159-1.91)*200+100.5)&gt;0,INT((H159-1.91)*200+100.5),0)),""))))</f>
        <v/>
      </c>
      <c r="O159" s="17" t="str">
        <f t="shared" si="55"/>
        <v>0:00,00</v>
      </c>
      <c r="P159" s="18">
        <f t="shared" si="50"/>
        <v>147</v>
      </c>
      <c r="AC159" s="16" t="str">
        <f t="shared" si="51"/>
        <v/>
      </c>
    </row>
    <row r="160" spans="1:29" x14ac:dyDescent="0.25">
      <c r="B160" s="2" t="str">
        <f t="shared" si="52"/>
        <v/>
      </c>
      <c r="C160" s="8"/>
      <c r="D160" s="9" t="str">
        <f t="shared" si="53"/>
        <v>U-Track</v>
      </c>
      <c r="E160" s="14"/>
      <c r="F160" s="15"/>
      <c r="G160" s="14"/>
      <c r="H160" s="14"/>
      <c r="I160" s="2" t="str">
        <f t="shared" si="54"/>
        <v/>
      </c>
      <c r="K160" s="17" t="str">
        <f>IF(E160="","",IF(OR(E160="NM",E160="DNS",E160="DNF",E160="DQ"),0,IF(INDEX(E$5:E160,1)="60m",IF(INT(15365/IF($D$4="ET",E160,E160+0.24)-1058)&gt;0,INT(15365/IF($D$4="ET",E160,E160+0.24)-1058),0),IF(INDEX(E$5:E160,1)="40m",IF(INT(10834/IF($D$4="ET",E160,E160+0.24)-996)&gt;0,INT(10834/IF($D$4="ET",E160,E160+0.24)-996),0),""))))</f>
        <v/>
      </c>
      <c r="L160" s="17" t="str">
        <f>IF(F160="","",IF(OR(F160="NM",F160="DNS",F160="DNF",F160="DQ"),0,IF(INDEX(F$5:F160,1)="1000m",IF(INT(276912/ ((LEFT(O160)*60)+MID(O160,3,2)+(MID(O160,6,2)/IF(VALUE(MID(O160,6,2))&lt;10,IF(VALUE(MID(O160,6,1))=0,100,10),100)))-738.5)&gt;0,INT(276912/ ((LEFT(O160)*60)+MID(O160,3,2)+(MID(O160,6,2)/IF(VALUE(MID(O160,6,2))&lt;10,IF(VALUE(MID(O160,6,1))=0,100,10),100)))-738.5),0),IF(INDEX(F$5:F160,1)="600m",IF(INT(160470.5/ ((LEFT(O160)*60)+MID(O160,3,2)+(MID(O160,6,2)/100))-811.35)&gt;0,INT(160470.5/ ((LEFT(O160)*60)+MID(O160,3,2)+(MID(O160,6,2)/100))-811.35),0),""))))</f>
        <v/>
      </c>
      <c r="M160" s="17" t="str">
        <f>IF(G160="","",IF(OR(G160="NM",G160="DNS",G160="DNF",G160="DQ"),0,IF(INDEX(G$5:G160,1)="Kogel",INT((303.73*SQRT(G160))-337.5),IF(INDEX(G$5:G160,1)="Vortex",IF(INT((126*SQRT(G160))-245.5)&gt;0,INT((126*SQRT(G160))-245.5),0),""))))</f>
        <v/>
      </c>
      <c r="N160" s="17" t="str">
        <f>IF(H160="","",IF(OR(H160="NM",H160="DNS",H160="DNF",H160="DQ"),0,IF(INDEX(H$5:H160,1)="Hoog",IF(H160&gt;1.35,INT((1977.53*SQRT(H160))-1698.5),INT((H160-0.67)*733.33333+100.7)),IF(INDEX(H$5:H160,1)="Ver",IF(H160&gt;4.41,INT((887.99*SQRT(H160))-1264.5),IF(INT((H160-1.91)*200+100.5)&gt;0,INT((H160-1.91)*200+100.5),0)),""))))</f>
        <v/>
      </c>
      <c r="O160" s="17" t="str">
        <f t="shared" si="55"/>
        <v>0:00,00</v>
      </c>
      <c r="P160" s="18">
        <f t="shared" si="50"/>
        <v>147</v>
      </c>
      <c r="AC160" s="16" t="str">
        <f t="shared" si="51"/>
        <v/>
      </c>
    </row>
    <row r="161" spans="1:29" x14ac:dyDescent="0.25">
      <c r="B161" s="2" t="str">
        <f t="shared" si="52"/>
        <v/>
      </c>
      <c r="C161" s="8"/>
      <c r="D161" s="9" t="str">
        <f t="shared" si="53"/>
        <v>U-Track</v>
      </c>
      <c r="E161" s="14"/>
      <c r="F161" s="15"/>
      <c r="G161" s="14"/>
      <c r="H161" s="14"/>
      <c r="I161" s="2" t="str">
        <f t="shared" si="54"/>
        <v/>
      </c>
      <c r="K161" s="17" t="str">
        <f>IF(E161="","",IF(OR(E161="NM",E161="DNS",E161="DNF",E161="DQ"),0,IF(INDEX(E$5:E161,1)="60m",IF(INT(15365/IF($D$4="ET",E161,E161+0.24)-1058)&gt;0,INT(15365/IF($D$4="ET",E161,E161+0.24)-1058),0),IF(INDEX(E$5:E161,1)="40m",IF(INT(10834/IF($D$4="ET",E161,E161+0.24)-996)&gt;0,INT(10834/IF($D$4="ET",E161,E161+0.24)-996),0),""))))</f>
        <v/>
      </c>
      <c r="L161" s="17" t="str">
        <f>IF(F161="","",IF(OR(F161="NM",F161="DNS",F161="DNF",F161="DQ"),0,IF(INDEX(F$5:F161,1)="1000m",IF(INT(276912/ ((LEFT(O161)*60)+MID(O161,3,2)+(MID(O161,6,2)/IF(VALUE(MID(O161,6,2))&lt;10,IF(VALUE(MID(O161,6,1))=0,100,10),100)))-738.5)&gt;0,INT(276912/ ((LEFT(O161)*60)+MID(O161,3,2)+(MID(O161,6,2)/IF(VALUE(MID(O161,6,2))&lt;10,IF(VALUE(MID(O161,6,1))=0,100,10),100)))-738.5),0),IF(INDEX(F$5:F161,1)="600m",IF(INT(160470.5/ ((LEFT(O161)*60)+MID(O161,3,2)+(MID(O161,6,2)/100))-811.35)&gt;0,INT(160470.5/ ((LEFT(O161)*60)+MID(O161,3,2)+(MID(O161,6,2)/100))-811.35),0),""))))</f>
        <v/>
      </c>
      <c r="M161" s="17" t="str">
        <f>IF(G161="","",IF(OR(G161="NM",G161="DNS",G161="DNF",G161="DQ"),0,IF(INDEX(G$5:G161,1)="Kogel",INT((303.73*SQRT(G161))-337.5),IF(INDEX(G$5:G161,1)="Vortex",IF(INT((126*SQRT(G161))-245.5)&gt;0,INT((126*SQRT(G161))-245.5),0),""))))</f>
        <v/>
      </c>
      <c r="N161" s="17" t="str">
        <f>IF(H161="","",IF(OR(H161="NM",H161="DNS",H161="DNF",H161="DQ"),0,IF(INDEX(H$5:H161,1)="Hoog",IF(H161&gt;1.35,INT((1977.53*SQRT(H161))-1698.5),INT((H161-0.67)*733.33333+100.7)),IF(INDEX(H$5:H161,1)="Ver",IF(H161&gt;4.41,INT((887.99*SQRT(H161))-1264.5),IF(INT((H161-1.91)*200+100.5)&gt;0,INT((H161-1.91)*200+100.5),0)),""))))</f>
        <v/>
      </c>
      <c r="O161" s="17" t="str">
        <f t="shared" si="55"/>
        <v>0:00,00</v>
      </c>
      <c r="P161" s="18">
        <f t="shared" si="50"/>
        <v>147</v>
      </c>
      <c r="AC161" s="16" t="str">
        <f t="shared" si="51"/>
        <v/>
      </c>
    </row>
    <row r="162" spans="1:29" x14ac:dyDescent="0.25">
      <c r="B162" s="2" t="str">
        <f t="shared" si="52"/>
        <v/>
      </c>
      <c r="C162" s="8"/>
      <c r="D162" s="9" t="str">
        <f t="shared" si="53"/>
        <v>U-Track</v>
      </c>
      <c r="E162" s="14"/>
      <c r="F162" s="15"/>
      <c r="G162" s="14"/>
      <c r="H162" s="14"/>
      <c r="I162" s="2" t="str">
        <f t="shared" si="54"/>
        <v/>
      </c>
      <c r="K162" s="17" t="str">
        <f>IF(E162="","",IF(OR(E162="NM",E162="DNS",E162="DNF",E162="DQ"),0,IF(INDEX(E$5:E162,1)="60m",IF(INT(15365/IF($D$4="ET",E162,E162+0.24)-1058)&gt;0,INT(15365/IF($D$4="ET",E162,E162+0.24)-1058),0),IF(INDEX(E$5:E162,1)="40m",IF(INT(10834/IF($D$4="ET",E162,E162+0.24)-996)&gt;0,INT(10834/IF($D$4="ET",E162,E162+0.24)-996),0),""))))</f>
        <v/>
      </c>
      <c r="L162" s="17" t="str">
        <f>IF(F162="","",IF(OR(F162="NM",F162="DNS",F162="DNF",F162="DQ"),0,IF(INDEX(F$5:F162,1)="1000m",IF(INT(276912/ ((LEFT(O162)*60)+MID(O162,3,2)+(MID(O162,6,2)/IF(VALUE(MID(O162,6,2))&lt;10,IF(VALUE(MID(O162,6,1))=0,100,10),100)))-738.5)&gt;0,INT(276912/ ((LEFT(O162)*60)+MID(O162,3,2)+(MID(O162,6,2)/IF(VALUE(MID(O162,6,2))&lt;10,IF(VALUE(MID(O162,6,1))=0,100,10),100)))-738.5),0),IF(INDEX(F$5:F162,1)="600m",IF(INT(160470.5/ ((LEFT(O162)*60)+MID(O162,3,2)+(MID(O162,6,2)/100))-811.35)&gt;0,INT(160470.5/ ((LEFT(O162)*60)+MID(O162,3,2)+(MID(O162,6,2)/100))-811.35),0),""))))</f>
        <v/>
      </c>
      <c r="M162" s="17" t="str">
        <f>IF(G162="","",IF(OR(G162="NM",G162="DNS",G162="DNF",G162="DQ"),0,IF(INDEX(G$5:G162,1)="Kogel",INT((303.73*SQRT(G162))-337.5),IF(INDEX(G$5:G162,1)="Vortex",IF(INT((126*SQRT(G162))-245.5)&gt;0,INT((126*SQRT(G162))-245.5),0),""))))</f>
        <v/>
      </c>
      <c r="N162" s="17" t="str">
        <f>IF(H162="","",IF(OR(H162="NM",H162="DNS",H162="DNF",H162="DQ"),0,IF(INDEX(H$5:H162,1)="Hoog",IF(H162&gt;1.35,INT((1977.53*SQRT(H162))-1698.5),INT((H162-0.67)*733.33333+100.7)),IF(INDEX(H$5:H162,1)="Ver",IF(H162&gt;4.41,INT((887.99*SQRT(H162))-1264.5),IF(INT((H162-1.91)*200+100.5)&gt;0,INT((H162-1.91)*200+100.5),0)),""))))</f>
        <v/>
      </c>
      <c r="O162" s="17" t="str">
        <f t="shared" si="55"/>
        <v>0:00,00</v>
      </c>
      <c r="P162" s="18">
        <f t="shared" si="50"/>
        <v>147</v>
      </c>
      <c r="AC162" s="16" t="str">
        <f t="shared" si="51"/>
        <v/>
      </c>
    </row>
    <row r="163" spans="1:29" x14ac:dyDescent="0.25">
      <c r="B163" s="2" t="str">
        <f t="shared" si="52"/>
        <v/>
      </c>
      <c r="C163" s="8"/>
      <c r="D163" s="9" t="str">
        <f t="shared" si="53"/>
        <v>U-Track</v>
      </c>
      <c r="E163" s="14"/>
      <c r="F163" s="15"/>
      <c r="G163" s="14"/>
      <c r="H163" s="14"/>
      <c r="I163" s="2" t="str">
        <f t="shared" si="54"/>
        <v/>
      </c>
      <c r="K163" s="17" t="str">
        <f>IF(E163="","",IF(OR(E163="NM",E163="DNS",E163="DNF",E163="DQ"),0,IF(INDEX(E$5:E163,1)="60m",IF(INT(15365/IF($D$4="ET",E163,E163+0.24)-1058)&gt;0,INT(15365/IF($D$4="ET",E163,E163+0.24)-1058),0),IF(INDEX(E$5:E163,1)="40m",IF(INT(10834/IF($D$4="ET",E163,E163+0.24)-996)&gt;0,INT(10834/IF($D$4="ET",E163,E163+0.24)-996),0),""))))</f>
        <v/>
      </c>
      <c r="L163" s="17" t="str">
        <f>IF(F163="","",IF(OR(F163="NM",F163="DNS",F163="DNF",F163="DQ"),0,IF(INDEX(F$5:F163,1)="1000m",IF(INT(276912/ ((LEFT(O163)*60)+MID(O163,3,2)+(MID(O163,6,2)/IF(VALUE(MID(O163,6,2))&lt;10,IF(VALUE(MID(O163,6,1))=0,100,10),100)))-738.5)&gt;0,INT(276912/ ((LEFT(O163)*60)+MID(O163,3,2)+(MID(O163,6,2)/IF(VALUE(MID(O163,6,2))&lt;10,IF(VALUE(MID(O163,6,1))=0,100,10),100)))-738.5),0),IF(INDEX(F$5:F163,1)="600m",IF(INT(160470.5/ ((LEFT(O163)*60)+MID(O163,3,2)+(MID(O163,6,2)/100))-811.35)&gt;0,INT(160470.5/ ((LEFT(O163)*60)+MID(O163,3,2)+(MID(O163,6,2)/100))-811.35),0),""))))</f>
        <v/>
      </c>
      <c r="M163" s="17" t="str">
        <f>IF(G163="","",IF(OR(G163="NM",G163="DNS",G163="DNF",G163="DQ"),0,IF(INDEX(G$5:G163,1)="Kogel",INT((303.73*SQRT(G163))-337.5),IF(INDEX(G$5:G163,1)="Vortex",IF(INT((126*SQRT(G163))-245.5)&gt;0,INT((126*SQRT(G163))-245.5),0),""))))</f>
        <v/>
      </c>
      <c r="N163" s="17" t="str">
        <f>IF(H163="","",IF(OR(H163="NM",H163="DNS",H163="DNF",H163="DQ"),0,IF(INDEX(H$5:H163,1)="Hoog",IF(H163&gt;1.35,INT((1977.53*SQRT(H163))-1698.5),INT((H163-0.67)*733.33333+100.7)),IF(INDEX(H$5:H163,1)="Ver",IF(H163&gt;4.41,INT((887.99*SQRT(H163))-1264.5),IF(INT((H163-1.91)*200+100.5)&gt;0,INT((H163-1.91)*200+100.5),0)),""))))</f>
        <v/>
      </c>
      <c r="O163" s="17" t="str">
        <f t="shared" si="55"/>
        <v>0:00,00</v>
      </c>
      <c r="P163" s="18">
        <f t="shared" si="50"/>
        <v>147</v>
      </c>
      <c r="AC163" s="16" t="str">
        <f t="shared" si="51"/>
        <v/>
      </c>
    </row>
    <row r="164" spans="1:29" x14ac:dyDescent="0.25">
      <c r="B164" s="2" t="str">
        <f t="shared" si="52"/>
        <v/>
      </c>
      <c r="C164" s="8"/>
      <c r="D164" s="9" t="str">
        <f t="shared" si="53"/>
        <v>U-Track</v>
      </c>
      <c r="E164" s="14"/>
      <c r="F164" s="15"/>
      <c r="G164" s="14"/>
      <c r="H164" s="14"/>
      <c r="I164" s="2" t="str">
        <f t="shared" si="54"/>
        <v/>
      </c>
      <c r="K164" s="17" t="str">
        <f>IF(E164="","",IF(OR(E164="NM",E164="DNS",E164="DNF",E164="DQ"),0,IF(INDEX(E$5:E164,1)="60m",IF(INT(15365/IF($D$4="ET",E164,E164+0.24)-1058)&gt;0,INT(15365/IF($D$4="ET",E164,E164+0.24)-1058),0),IF(INDEX(E$5:E164,1)="40m",IF(INT(10834/IF($D$4="ET",E164,E164+0.24)-996)&gt;0,INT(10834/IF($D$4="ET",E164,E164+0.24)-996),0),""))))</f>
        <v/>
      </c>
      <c r="L164" s="17" t="str">
        <f>IF(F164="","",IF(OR(F164="NM",F164="DNS",F164="DNF",F164="DQ"),0,IF(INDEX(F$5:F164,1)="1000m",IF(INT(276912/ ((LEFT(O164)*60)+MID(O164,3,2)+(MID(O164,6,2)/IF(VALUE(MID(O164,6,2))&lt;10,IF(VALUE(MID(O164,6,1))=0,100,10),100)))-738.5)&gt;0,INT(276912/ ((LEFT(O164)*60)+MID(O164,3,2)+(MID(O164,6,2)/IF(VALUE(MID(O164,6,2))&lt;10,IF(VALUE(MID(O164,6,1))=0,100,10),100)))-738.5),0),IF(INDEX(F$5:F164,1)="600m",IF(INT(160470.5/ ((LEFT(O164)*60)+MID(O164,3,2)+(MID(O164,6,2)/100))-811.35)&gt;0,INT(160470.5/ ((LEFT(O164)*60)+MID(O164,3,2)+(MID(O164,6,2)/100))-811.35),0),""))))</f>
        <v/>
      </c>
      <c r="M164" s="17" t="str">
        <f>IF(G164="","",IF(OR(G164="NM",G164="DNS",G164="DNF",G164="DQ"),0,IF(INDEX(G$5:G164,1)="Kogel",INT((303.73*SQRT(G164))-337.5),IF(INDEX(G$5:G164,1)="Vortex",IF(INT((126*SQRT(G164))-245.5)&gt;0,INT((126*SQRT(G164))-245.5),0),""))))</f>
        <v/>
      </c>
      <c r="N164" s="17" t="str">
        <f>IF(H164="","",IF(OR(H164="NM",H164="DNS",H164="DNF",H164="DQ"),0,IF(INDEX(H$5:H164,1)="Hoog",IF(H164&gt;1.35,INT((1977.53*SQRT(H164))-1698.5),INT((H164-0.67)*733.33333+100.7)),IF(INDEX(H$5:H164,1)="Ver",IF(H164&gt;4.41,INT((887.99*SQRT(H164))-1264.5),IF(INT((H164-1.91)*200+100.5)&gt;0,INT((H164-1.91)*200+100.5),0)),""))))</f>
        <v/>
      </c>
      <c r="O164" s="17" t="str">
        <f t="shared" si="55"/>
        <v>0:00,00</v>
      </c>
      <c r="P164" s="18">
        <f>IF(B164="#",ROW(B164),P163)</f>
        <v>147</v>
      </c>
      <c r="AC164" s="16" t="str">
        <f t="shared" si="51"/>
        <v/>
      </c>
    </row>
    <row r="165" spans="1:29" x14ac:dyDescent="0.25">
      <c r="B165" s="2" t="str">
        <f t="shared" si="52"/>
        <v/>
      </c>
      <c r="C165" s="8"/>
      <c r="D165" s="9" t="str">
        <f t="shared" si="53"/>
        <v>U-Track</v>
      </c>
      <c r="E165" s="14"/>
      <c r="F165" s="15"/>
      <c r="G165" s="14"/>
      <c r="H165" s="14"/>
      <c r="I165" s="2" t="str">
        <f t="shared" si="54"/>
        <v/>
      </c>
      <c r="K165" s="17" t="str">
        <f>IF(E165="","",IF(OR(E165="NM",E165="DNS",E165="DNF",E165="DQ"),0,IF(INDEX(E$5:E165,1)="60m",IF(INT(15365/IF($D$4="ET",E165,E165+0.24)-1058)&gt;0,INT(15365/IF($D$4="ET",E165,E165+0.24)-1058),0),IF(INDEX(E$5:E165,1)="40m",IF(INT(10834/IF($D$4="ET",E165,E165+0.24)-996)&gt;0,INT(10834/IF($D$4="ET",E165,E165+0.24)-996),0),""))))</f>
        <v/>
      </c>
      <c r="L165" s="17" t="str">
        <f>IF(F165="","",IF(OR(F165="NM",F165="DNS",F165="DNF",F165="DQ"),0,IF(INDEX(F$5:F165,1)="1000m",IF(INT(276912/ ((LEFT(O165)*60)+MID(O165,3,2)+(MID(O165,6,2)/IF(VALUE(MID(O165,6,2))&lt;10,IF(VALUE(MID(O165,6,1))=0,100,10),100)))-738.5)&gt;0,INT(276912/ ((LEFT(O165)*60)+MID(O165,3,2)+(MID(O165,6,2)/IF(VALUE(MID(O165,6,2))&lt;10,IF(VALUE(MID(O165,6,1))=0,100,10),100)))-738.5),0),IF(INDEX(F$5:F165,1)="600m",IF(INT(160470.5/ ((LEFT(O165)*60)+MID(O165,3,2)+(MID(O165,6,2)/100))-811.35)&gt;0,INT(160470.5/ ((LEFT(O165)*60)+MID(O165,3,2)+(MID(O165,6,2)/100))-811.35),0),""))))</f>
        <v/>
      </c>
      <c r="M165" s="17" t="str">
        <f>IF(G165="","",IF(OR(G165="NM",G165="DNS",G165="DNF",G165="DQ"),0,IF(INDEX(G$5:G165,1)="Kogel",INT((303.73*SQRT(G165))-337.5),IF(INDEX(G$5:G165,1)="Vortex",IF(INT((126*SQRT(G165))-245.5)&gt;0,INT((126*SQRT(G165))-245.5),0),""))))</f>
        <v/>
      </c>
      <c r="N165" s="17" t="str">
        <f>IF(H165="","",IF(OR(H165="NM",H165="DNS",H165="DNF",H165="DQ"),0,IF(INDEX(H$5:H165,1)="Hoog",IF(H165&gt;1.35,INT((1977.53*SQRT(H165))-1698.5),INT((H165-0.67)*733.33333+100.7)),IF(INDEX(H$5:H165,1)="Ver",IF(H165&gt;4.41,INT((887.99*SQRT(H165))-1264.5),IF(INT((H165-1.91)*200+100.5)&gt;0,INT((H165-1.91)*200+100.5),0)),""))))</f>
        <v/>
      </c>
      <c r="O165" s="17" t="str">
        <f t="shared" si="55"/>
        <v>0:00,00</v>
      </c>
      <c r="P165" s="18">
        <f t="shared" ref="P165:P175" si="56">IF(B165="#",ROW(B165),P164)</f>
        <v>147</v>
      </c>
      <c r="AC165" s="16" t="str">
        <f t="shared" si="51"/>
        <v/>
      </c>
    </row>
    <row r="166" spans="1:29" x14ac:dyDescent="0.25">
      <c r="B166" s="2" t="str">
        <f t="shared" si="52"/>
        <v/>
      </c>
      <c r="C166" s="8"/>
      <c r="D166" s="9" t="str">
        <f t="shared" si="53"/>
        <v>U-Track</v>
      </c>
      <c r="E166" s="14"/>
      <c r="F166" s="15"/>
      <c r="G166" s="14"/>
      <c r="H166" s="14"/>
      <c r="I166" s="2" t="str">
        <f t="shared" si="54"/>
        <v/>
      </c>
      <c r="K166" s="17" t="str">
        <f>IF(E166="","",IF(OR(E166="NM",E166="DNS",E166="DNF",E166="DQ"),0,IF(INDEX(E$5:E166,1)="60m",IF(INT(15365/IF($D$4="ET",E166,E166+0.24)-1058)&gt;0,INT(15365/IF($D$4="ET",E166,E166+0.24)-1058),0),IF(INDEX(E$5:E166,1)="40m",IF(INT(10834/IF($D$4="ET",E166,E166+0.24)-996)&gt;0,INT(10834/IF($D$4="ET",E166,E166+0.24)-996),0),""))))</f>
        <v/>
      </c>
      <c r="L166" s="17" t="str">
        <f>IF(F166="","",IF(OR(F166="NM",F166="DNS",F166="DNF",F166="DQ"),0,IF(INDEX(F$5:F166,1)="1000m",IF(INT(276912/ ((LEFT(O166)*60)+MID(O166,3,2)+(MID(O166,6,2)/IF(VALUE(MID(O166,6,2))&lt;10,IF(VALUE(MID(O166,6,1))=0,100,10),100)))-738.5)&gt;0,INT(276912/ ((LEFT(O166)*60)+MID(O166,3,2)+(MID(O166,6,2)/IF(VALUE(MID(O166,6,2))&lt;10,IF(VALUE(MID(O166,6,1))=0,100,10),100)))-738.5),0),IF(INDEX(F$5:F166,1)="600m",IF(INT(160470.5/ ((LEFT(O166)*60)+MID(O166,3,2)+(MID(O166,6,2)/100))-811.35)&gt;0,INT(160470.5/ ((LEFT(O166)*60)+MID(O166,3,2)+(MID(O166,6,2)/100))-811.35),0),""))))</f>
        <v/>
      </c>
      <c r="M166" s="17" t="str">
        <f>IF(G166="","",IF(OR(G166="NM",G166="DNS",G166="DNF",G166="DQ"),0,IF(INDEX(G$5:G166,1)="Kogel",INT((303.73*SQRT(G166))-337.5),IF(INDEX(G$5:G166,1)="Vortex",IF(INT((126*SQRT(G166))-245.5)&gt;0,INT((126*SQRT(G166))-245.5),0),""))))</f>
        <v/>
      </c>
      <c r="N166" s="17" t="str">
        <f>IF(H166="","",IF(OR(H166="NM",H166="DNS",H166="DNF",H166="DQ"),0,IF(INDEX(H$5:H166,1)="Hoog",IF(H166&gt;1.35,INT((1977.53*SQRT(H166))-1698.5),INT((H166-0.67)*733.33333+100.7)),IF(INDEX(H$5:H166,1)="Ver",IF(H166&gt;4.41,INT((887.99*SQRT(H166))-1264.5),IF(INT((H166-1.91)*200+100.5)&gt;0,INT((H166-1.91)*200+100.5),0)),""))))</f>
        <v/>
      </c>
      <c r="O166" s="17" t="str">
        <f t="shared" si="55"/>
        <v>0:00,00</v>
      </c>
      <c r="P166" s="18">
        <f t="shared" si="56"/>
        <v>147</v>
      </c>
      <c r="AC166" s="16" t="str">
        <f t="shared" si="51"/>
        <v/>
      </c>
    </row>
    <row r="167" spans="1:29" x14ac:dyDescent="0.25">
      <c r="B167" s="2" t="str">
        <f t="shared" si="52"/>
        <v/>
      </c>
      <c r="C167" s="8"/>
      <c r="D167" s="9" t="str">
        <f t="shared" si="53"/>
        <v>U-Track</v>
      </c>
      <c r="E167" s="14"/>
      <c r="F167" s="15"/>
      <c r="G167" s="14"/>
      <c r="H167" s="14"/>
      <c r="I167" s="2" t="str">
        <f t="shared" si="54"/>
        <v/>
      </c>
      <c r="K167" s="17" t="str">
        <f>IF(E167="","",IF(OR(E167="NM",E167="DNS",E167="DNF",E167="DQ"),0,IF(INDEX(E$5:E167,1)="60m",IF(INT(15365/IF($D$4="ET",E167,E167+0.24)-1058)&gt;0,INT(15365/IF($D$4="ET",E167,E167+0.24)-1058),0),IF(INDEX(E$5:E167,1)="40m",IF(INT(10834/IF($D$4="ET",E167,E167+0.24)-996)&gt;0,INT(10834/IF($D$4="ET",E167,E167+0.24)-996),0),""))))</f>
        <v/>
      </c>
      <c r="L167" s="17" t="str">
        <f>IF(F167="","",IF(OR(F167="NM",F167="DNS",F167="DNF",F167="DQ"),0,IF(INDEX(F$5:F167,1)="1000m",IF(INT(276912/ ((LEFT(O167)*60)+MID(O167,3,2)+(MID(O167,6,2)/IF(VALUE(MID(O167,6,2))&lt;10,IF(VALUE(MID(O167,6,1))=0,100,10),100)))-738.5)&gt;0,INT(276912/ ((LEFT(O167)*60)+MID(O167,3,2)+(MID(O167,6,2)/IF(VALUE(MID(O167,6,2))&lt;10,IF(VALUE(MID(O167,6,1))=0,100,10),100)))-738.5),0),IF(INDEX(F$5:F167,1)="600m",IF(INT(160470.5/ ((LEFT(O167)*60)+MID(O167,3,2)+(MID(O167,6,2)/100))-811.35)&gt;0,INT(160470.5/ ((LEFT(O167)*60)+MID(O167,3,2)+(MID(O167,6,2)/100))-811.35),0),""))))</f>
        <v/>
      </c>
      <c r="M167" s="17" t="str">
        <f>IF(G167="","",IF(OR(G167="NM",G167="DNS",G167="DNF",G167="DQ"),0,IF(INDEX(G$5:G167,1)="Kogel",INT((303.73*SQRT(G167))-337.5),IF(INDEX(G$5:G167,1)="Vortex",IF(INT((126*SQRT(G167))-245.5)&gt;0,INT((126*SQRT(G167))-245.5),0),""))))</f>
        <v/>
      </c>
      <c r="N167" s="17" t="str">
        <f>IF(H167="","",IF(OR(H167="NM",H167="DNS",H167="DNF",H167="DQ"),0,IF(INDEX(H$5:H167,1)="Hoog",IF(H167&gt;1.35,INT((1977.53*SQRT(H167))-1698.5),INT((H167-0.67)*733.33333+100.7)),IF(INDEX(H$5:H167,1)="Ver",IF(H167&gt;4.41,INT((887.99*SQRT(H167))-1264.5),IF(INT((H167-1.91)*200+100.5)&gt;0,INT((H167-1.91)*200+100.5),0)),""))))</f>
        <v/>
      </c>
      <c r="O167" s="17" t="str">
        <f t="shared" si="55"/>
        <v>0:00,00</v>
      </c>
      <c r="P167" s="18">
        <f t="shared" si="56"/>
        <v>147</v>
      </c>
      <c r="AC167" s="16" t="str">
        <f t="shared" si="51"/>
        <v/>
      </c>
    </row>
    <row r="168" spans="1:29" x14ac:dyDescent="0.25">
      <c r="A168" s="2" t="s">
        <v>34</v>
      </c>
      <c r="B168" s="9" t="s">
        <v>45</v>
      </c>
      <c r="E168" s="2" t="s">
        <v>73</v>
      </c>
      <c r="P168" s="18">
        <f t="shared" si="56"/>
        <v>147</v>
      </c>
    </row>
    <row r="169" spans="1:29" x14ac:dyDescent="0.25">
      <c r="A169" s="2" t="s">
        <v>63</v>
      </c>
      <c r="B169" s="2" t="s">
        <v>13</v>
      </c>
      <c r="C169" s="2" t="s">
        <v>33</v>
      </c>
      <c r="D169" s="2" t="s">
        <v>24</v>
      </c>
      <c r="E169" s="2" t="s">
        <v>34</v>
      </c>
      <c r="F169" s="2" t="s">
        <v>35</v>
      </c>
      <c r="G169" s="20" t="s">
        <v>36</v>
      </c>
      <c r="H169" s="2" t="s">
        <v>37</v>
      </c>
      <c r="O169" s="17" t="str">
        <f>IF(B169="#",IF(RIGHT(B168,7)="4 x 60m","4x60m",IF(RIGHT(B168,7)="4 x 40m","4x40m","")),O168)</f>
        <v>4x60m</v>
      </c>
      <c r="P169" s="18">
        <f t="shared" si="56"/>
        <v>169</v>
      </c>
    </row>
    <row r="170" spans="1:29" x14ac:dyDescent="0.25">
      <c r="B170" s="2">
        <v>1</v>
      </c>
      <c r="C170" s="8"/>
      <c r="D170" s="9" t="str">
        <f t="shared" ref="D170:D175" si="57">IF(D$2&lt;&gt;"",D$2,"")</f>
        <v>U-Track</v>
      </c>
      <c r="E170" s="2" t="str">
        <f>IF(E169="Categorie",IF(LEFT(B168,16)="Jongens Pupil A1","JPA1",IF(LEFT(B168,16)="Jongens Pupil A2","JPA2",IF(LEFT(B168,15)="Jongens Pupil B","JPB",IF(LEFT(B168,15)="Jongens Pupil C","JPC",IF(LEFT(B168,15)="Jongens Pupil D","JPD",IF(LEFT(B168,16)="Meisjes Pupil A1","MPA1",IF(LEFT(B168,16)="Meisjes Pupil A2","MPA2",IF(LEFT(B168,15)="Meisjes Pupil B","MPB",IF(LEFT(B168,15)="Meisjes Pupil C","MPC",IF(LEFT(B168,15)="Meisjes Pupil D","MPD","")))))))))),E169)</f>
        <v>MPA1</v>
      </c>
      <c r="F170" s="2">
        <v>4</v>
      </c>
      <c r="G170" s="14"/>
      <c r="H170" s="2" t="str">
        <f>IF(OR(G170="",G170="DNF",G170="DNS",G170="DQ",NOT(ISERROR(FIND("combi",LOWER(C170))))),"",IF(O170="4x60m",IF(INT(59225/IF($D$4="ET",G170,G170+0.24)-1030)&gt;0,INT(59225/IF($D$4="ET",G170,G170+0.24)-1030),0),IF(O170="4x40m",IF(INT(41050/IF($D$4="ET",G170,G170+0.24)-953)&gt;0,INT(41050/IF($D$4="ET",G170,G170+0.24)-953),0),"")))</f>
        <v/>
      </c>
      <c r="O170" s="17" t="str">
        <f>IF(B170="#",IF(RIGHT(B169,7)="4 x 60m","4x60m",IF(RIGHT(B169,7)="4 x 40m","4x40m","")),O169)</f>
        <v>4x60m</v>
      </c>
      <c r="P170" s="18">
        <f t="shared" si="56"/>
        <v>169</v>
      </c>
      <c r="AC170" s="16" t="str">
        <f>IF(AND($D$4="HT",G170&lt;&gt;""),IF(AND(OR(G170&lt;&gt;"DNF"),OR(G170&lt;&gt;"DNS"),OR(G170&lt;&gt;"DQ"),OR(RIGHT(TEXT(G170,"#,00"),1)&lt;&gt;"0",LEFT(RIGHT(TEXT(G170,"#,00"),3),1)&lt;&gt;",")),"ongeldig",""),"")</f>
        <v/>
      </c>
    </row>
    <row r="171" spans="1:29" x14ac:dyDescent="0.25">
      <c r="B171" s="2">
        <v>2</v>
      </c>
      <c r="C171" s="8"/>
      <c r="D171" s="9" t="str">
        <f t="shared" si="57"/>
        <v>U-Track</v>
      </c>
      <c r="E171" s="2" t="str">
        <f t="shared" ref="E171:E175" si="58">IF(E170="Categorie",IF(LEFT(B169,16)="Jongens Pupil A1","JPA1",IF(LEFT(B169,16)="Jongens Pupil A2","JPA2",IF(LEFT(B169,15)="Jongens Pupil B","JPB",IF(LEFT(B169,15)="Jongens Pupil C","JPC",IF(LEFT(B169,15)="Jongens Pupil D","JPD",IF(LEFT(B169,16)="Meisjes Pupil A1","MPA1",IF(LEFT(B169,16)="Meisjes Pupil A2","MPA2",IF(LEFT(B169,15)="Meisjes Pupil B","MPB",IF(LEFT(B169,15)="Meisjes Pupil C","MPC",IF(LEFT(B169,15)="Meisjes Pupil D","MPD","")))))))))),E170)</f>
        <v>MPA1</v>
      </c>
      <c r="F171" s="2">
        <v>4</v>
      </c>
      <c r="G171" s="14"/>
      <c r="H171" s="2" t="str">
        <f t="shared" ref="H171:H175" si="59">IF(OR(G171="",G171="DNF",G171="DNS",G171="DQ",NOT(ISERROR(FIND("combi",LOWER(C171))))),"",IF(O171="4x60m",IF(INT(59225/IF($D$4="ET",G171,G171+0.24)-1030)&gt;0,INT(59225/IF($D$4="ET",G171,G171+0.24)-1030),0),IF(O171="4x40m",IF(INT(41050/IF($D$4="ET",G171,G171+0.24)-953)&gt;0,INT(41050/IF($D$4="ET",G171,G171+0.24)-953),0),"")))</f>
        <v/>
      </c>
      <c r="O171" s="17" t="str">
        <f t="shared" ref="O171:O175" si="60">IF(B171="#",IF(RIGHT(B170,7)="4 x 60m","4x60m",IF(RIGHT(B170,7)="4 x 40m","4x40m","")),O170)</f>
        <v>4x60m</v>
      </c>
      <c r="P171" s="18">
        <f t="shared" si="56"/>
        <v>169</v>
      </c>
      <c r="AC171" s="16" t="str">
        <f t="shared" ref="AC171:AC175" si="61">IF(AND($D$4="HT",G171&lt;&gt;""),IF(OR(RIGHT(TEXT(G171,"#,00"),1)&lt;&gt;"0",LEFT(RIGHT(TEXT(G171,"#,00"),3),1)&lt;&gt;","),"ongeldig",""),"")</f>
        <v/>
      </c>
    </row>
    <row r="172" spans="1:29" x14ac:dyDescent="0.25">
      <c r="B172" s="2">
        <v>3</v>
      </c>
      <c r="C172" s="8"/>
      <c r="D172" s="9" t="str">
        <f t="shared" si="57"/>
        <v>U-Track</v>
      </c>
      <c r="E172" s="2" t="str">
        <f t="shared" si="58"/>
        <v>MPA1</v>
      </c>
      <c r="F172" s="2">
        <v>4</v>
      </c>
      <c r="G172" s="14"/>
      <c r="H172" s="2" t="str">
        <f t="shared" si="59"/>
        <v/>
      </c>
      <c r="O172" s="17" t="str">
        <f t="shared" si="60"/>
        <v>4x60m</v>
      </c>
      <c r="P172" s="18">
        <f t="shared" si="56"/>
        <v>169</v>
      </c>
      <c r="AC172" s="16" t="str">
        <f t="shared" si="61"/>
        <v/>
      </c>
    </row>
    <row r="173" spans="1:29" x14ac:dyDescent="0.25">
      <c r="B173" s="2">
        <v>4</v>
      </c>
      <c r="C173" s="8"/>
      <c r="D173" s="9" t="str">
        <f t="shared" si="57"/>
        <v>U-Track</v>
      </c>
      <c r="E173" s="2" t="str">
        <f t="shared" si="58"/>
        <v>MPA1</v>
      </c>
      <c r="F173" s="2">
        <v>4</v>
      </c>
      <c r="G173" s="14"/>
      <c r="H173" s="2" t="str">
        <f t="shared" si="59"/>
        <v/>
      </c>
      <c r="O173" s="17" t="str">
        <f t="shared" si="60"/>
        <v>4x60m</v>
      </c>
      <c r="P173" s="18">
        <f t="shared" si="56"/>
        <v>169</v>
      </c>
      <c r="AC173" s="16" t="str">
        <f t="shared" si="61"/>
        <v/>
      </c>
    </row>
    <row r="174" spans="1:29" x14ac:dyDescent="0.25">
      <c r="B174" s="2">
        <v>5</v>
      </c>
      <c r="C174" s="8"/>
      <c r="D174" s="9" t="str">
        <f t="shared" si="57"/>
        <v>U-Track</v>
      </c>
      <c r="E174" s="2" t="str">
        <f t="shared" si="58"/>
        <v>MPA1</v>
      </c>
      <c r="F174" s="2">
        <v>4</v>
      </c>
      <c r="G174" s="14"/>
      <c r="H174" s="2" t="str">
        <f t="shared" si="59"/>
        <v/>
      </c>
      <c r="O174" s="17" t="str">
        <f t="shared" si="60"/>
        <v>4x60m</v>
      </c>
      <c r="P174" s="18">
        <f t="shared" si="56"/>
        <v>169</v>
      </c>
      <c r="AC174" s="16" t="str">
        <f t="shared" si="61"/>
        <v/>
      </c>
    </row>
    <row r="175" spans="1:29" x14ac:dyDescent="0.25">
      <c r="B175" s="2">
        <v>6</v>
      </c>
      <c r="C175" s="8"/>
      <c r="D175" s="9" t="str">
        <f t="shared" si="57"/>
        <v>U-Track</v>
      </c>
      <c r="E175" s="2" t="str">
        <f t="shared" si="58"/>
        <v>MPA1</v>
      </c>
      <c r="F175" s="2">
        <v>4</v>
      </c>
      <c r="G175" s="14"/>
      <c r="H175" s="2" t="str">
        <f t="shared" si="59"/>
        <v/>
      </c>
      <c r="O175" s="17" t="str">
        <f t="shared" si="60"/>
        <v>4x60m</v>
      </c>
      <c r="P175" s="18">
        <f t="shared" si="56"/>
        <v>169</v>
      </c>
      <c r="AC175" s="16" t="str">
        <f t="shared" si="61"/>
        <v/>
      </c>
    </row>
    <row r="176" spans="1:29" x14ac:dyDescent="0.25">
      <c r="A176" s="2" t="s">
        <v>34</v>
      </c>
      <c r="B176" s="9" t="s">
        <v>46</v>
      </c>
    </row>
    <row r="177" spans="1:29" x14ac:dyDescent="0.25">
      <c r="A177" s="2" t="s">
        <v>62</v>
      </c>
      <c r="B177" s="2" t="s">
        <v>13</v>
      </c>
      <c r="C177" s="2" t="s">
        <v>23</v>
      </c>
      <c r="D177" s="2" t="s">
        <v>24</v>
      </c>
      <c r="E177" s="11" t="s">
        <v>1</v>
      </c>
      <c r="F177" s="12" t="s">
        <v>2</v>
      </c>
      <c r="G177" s="11" t="s">
        <v>31</v>
      </c>
      <c r="H177" s="11" t="s">
        <v>27</v>
      </c>
      <c r="I177" s="5" t="s">
        <v>28</v>
      </c>
      <c r="J177" s="18"/>
      <c r="K177" s="19" t="str">
        <f>CONCATENATE(E177,"p")</f>
        <v>60mp</v>
      </c>
      <c r="L177" s="19" t="str">
        <f>CONCATENATE(F177,"p")</f>
        <v>1000mp</v>
      </c>
      <c r="M177" s="19" t="str">
        <f>CONCATENATE(G177,"p")</f>
        <v>Vortexp</v>
      </c>
      <c r="N177" s="19" t="str">
        <f>CONCATENATE(H177,"p")</f>
        <v>Hoogp</v>
      </c>
      <c r="O177" s="19" t="str">
        <f>CONCATENATE(F177,"t")</f>
        <v>1000mt</v>
      </c>
      <c r="P177" s="18">
        <f>IF(B177="#",ROW(B177),P176)</f>
        <v>177</v>
      </c>
    </row>
    <row r="178" spans="1:29" x14ac:dyDescent="0.25">
      <c r="B178" s="2">
        <f>IF(I178="","",RANK(I178,I$178:I$197))</f>
        <v>1</v>
      </c>
      <c r="C178" s="8" t="s">
        <v>119</v>
      </c>
      <c r="D178" s="9" t="str">
        <f>IF(D$2&lt;&gt;"",D$2,"")</f>
        <v>U-Track</v>
      </c>
      <c r="E178" s="14">
        <v>9.84</v>
      </c>
      <c r="F178" s="15">
        <v>2.9863425925925925E-3</v>
      </c>
      <c r="G178" s="14">
        <v>12.56</v>
      </c>
      <c r="H178" s="14">
        <v>0.95</v>
      </c>
      <c r="I178" s="2">
        <f>IF(SUM(K178:N178)&gt;0,SUM(K178:N178),"")</f>
        <v>1344</v>
      </c>
      <c r="K178" s="17">
        <f>IF(E178="","",IF(OR(E178="NM",E178="DNS",E178="DNF",E178="DQ"),0,IF(INDEX(E$5:E178,1)="60m",IF(INT(15365/IF($D$4="ET",E178,E178+0.24)-1058)&gt;0,INT(15365/IF($D$4="ET",E178,E178+0.24)-1058),0),IF(INDEX(E$5:E178,1)="40m",IF(INT(10834/IF($D$4="ET",E178,E178+0.24)-996)&gt;0,INT(10834/IF($D$4="ET",E178,E178+0.24)-996),0),""))))</f>
        <v>503</v>
      </c>
      <c r="L178" s="17">
        <f>IF(F178="","",IF(OR(F178="NM",F178="DNS",F178="DNF",F178="DQ"),0,IF(INDEX(F$35:F178,1)="1000m",IF(INT(276912/ ((LEFT(O178)*60)+MID(O178,3,2)+(MID(O178,6,2)/IF(VALUE(MID(O178,6,2))&lt;10,IF(VALUE(MID(O178,6,1))=0,100,10),100)))-738.5)&gt;0,INT(276912/ ((LEFT(O178)*60)+MID(O178,3,2)+(MID(O178,6,2)/IF(VALUE(MID(O178,6,2))&lt;10,IF(VALUE(MID(O178,6,1))=0,100,10),100)))-738.5),0),IF(INDEX(F$35:F178,1)="600m",IF(INT(160470.5/ ((LEFT(O178)*60)+MID(O178,3,2)+(MID(O178,6,2)/100))-811.35)&gt;0,INT(160470.5/ ((LEFT(O178)*60)+MID(O178,3,2)+(MID(O178,6,2)/100))-811.35),0),""))))</f>
        <v>334</v>
      </c>
      <c r="M178" s="17">
        <f>IF(G178="","",IF(OR(G178="NM",G178="DNS",G178="DNF",G178="DQ"),0,IF(INDEX(G$35:G178,1)="Kogel",INT((303.73*SQRT(G178))-337.5),IF(INDEX(G$35:G178,1)="Vortex",IF(INT((126*SQRT(G178))-245.5)&gt;0,INT((126*SQRT(G178))-245.5),0),""))))</f>
        <v>201</v>
      </c>
      <c r="N178" s="17">
        <f>IF(H178="","",IF(OR(H178="NM",H178="DNS",H178="DNF",H178="DQ"),0,IF(INDEX(H$35:H178,1)="Hoog",IF(H178&gt;1.35,INT((1977.53*SQRT(H178))-1698.5),INT((H178-0.67)*733.33333+100.7)),IF(INDEX(H$35:H178,1)="Ver",IF(H178&gt;4.41,INT((887.99*SQRT(H178))-1264.5),IF(INT((H178-1.91)*200+100.5)&gt;0,INT((H178-1.91)*200+100.5),0)),""))))</f>
        <v>306</v>
      </c>
      <c r="O178" s="17" t="str">
        <f>TEXT(F178,"[m]:ss,00")</f>
        <v>4:18,02</v>
      </c>
      <c r="P178" s="18">
        <f>IF(B178="#",ROW(B178),P177)</f>
        <v>177</v>
      </c>
      <c r="AC178" s="16" t="str">
        <f t="shared" ref="AC178:AC197" si="62">IF(AND($D$4="HT",E178&lt;&gt;"",F178&lt;&gt;""),IF(AND(OR(E178&lt;&gt;"DNF",F178&lt;&gt;"DNF"),OR(E178&lt;&gt;"DNF",F178&lt;&gt;"DNS"),OR(E178&lt;&gt;"DNF",F178&lt;&gt;"DQ"),OR(E178&lt;&gt;"DNS",F178&lt;&gt;"DNF"),OR(E178&lt;&gt;"DNS",F178&lt;&gt;"DNS"),OR(E178&lt;&gt;"DNS",F178&lt;&gt;"DQ"),OR(E178&lt;&gt;"DQ",F178&lt;&gt;"DNF"),OR(E178&lt;&gt;"DQ",F178&lt;&gt;"DNS"),OR(E178&lt;&gt;"DQ",F178&lt;&gt;"DQ"),OR(E178&lt;&gt;"DNF",OR(RIGHT(TEXT(F178,"[m]:ss,00"),1)&lt;&gt;"0",LEFT(RIGHT(TEXT(F178,"[m]:ss,00"),3),1)&lt;&gt;",")),OR(E178&lt;&gt;"DNS",OR(RIGHT(TEXT(F178,"[m]:ss,00"),1)&lt;&gt;"0",LEFT(RIGHT(TEXT(F178,"[m]:ss,00"),3),1)&lt;&gt;",")),OR(E178&lt;&gt;"DQ",OR(RIGHT(TEXT(F178,"[m]:ss,00"),1)&lt;&gt;"0",LEFT(RIGHT(TEXT(F178,"[m]:ss,00"),3),1)&lt;&gt;",")),OR(OR(RIGHT(TEXT(E178,"#,00"),1)&lt;&gt;"0",LEFT(RIGHT(TEXT(E178,"#,00"),3),1)&lt;&gt;","),OR(RIGHT(TEXT(F178,"[m]:ss,00"),1)&lt;&gt;"0",LEFT(RIGHT(TEXT(F178,"[m]:ss,00"),3),1)&lt;&gt;",")),OR(OR(RIGHT(TEXT(E178,"#,00"),1)&lt;&gt;"0",LEFT(RIGHT(TEXT(E178,"#,00"),3),1)&lt;&gt;","),OR(F178&lt;&gt;"DNF")),OR(OR(RIGHT(TEXT(E178,"#,00"),1)&lt;&gt;"0",LEFT(RIGHT(TEXT(E178,"#,00"),3),1)&lt;&gt;","),OR(F178&lt;&gt;"DNS")),OR(OR(RIGHT(TEXT(E178,"#,00"),1)&lt;&gt;"0",LEFT(RIGHT(TEXT(E178,"#,00"),3),1)&lt;&gt;","),OR(F178&lt;&gt;"DQ"))),"ongeldig",""),"")</f>
        <v/>
      </c>
    </row>
    <row r="179" spans="1:29" x14ac:dyDescent="0.25">
      <c r="B179" s="2">
        <f t="shared" ref="B179:B197" si="63">IF(I179="","",RANK(I179,I$178:I$197))</f>
        <v>3</v>
      </c>
      <c r="C179" s="8" t="s">
        <v>120</v>
      </c>
      <c r="D179" s="9" t="str">
        <f t="shared" ref="D179:D197" si="64">IF(D$2&lt;&gt;"",D$2,"")</f>
        <v>U-Track</v>
      </c>
      <c r="E179" s="14">
        <v>9.9700000000000006</v>
      </c>
      <c r="F179" s="15">
        <v>3.1792824074074071E-3</v>
      </c>
      <c r="G179" s="14"/>
      <c r="H179" s="14">
        <v>1</v>
      </c>
      <c r="I179" s="2">
        <f t="shared" ref="I179:I197" si="65">IF(SUM(K179:N179)&gt;0,SUM(K179:N179),"")</f>
        <v>1094</v>
      </c>
      <c r="K179" s="17">
        <f>IF(E179="","",IF(OR(E179="NM",E179="DNS",E179="DNF",E179="DQ"),0,IF(INDEX(E$5:E179,1)="60m",IF(INT(15365/IF($D$4="ET",E179,E179+0.24)-1058)&gt;0,INT(15365/IF($D$4="ET",E179,E179+0.24)-1058),0),IF(INDEX(E$5:E179,1)="40m",IF(INT(10834/IF($D$4="ET",E179,E179+0.24)-996)&gt;0,INT(10834/IF($D$4="ET",E179,E179+0.24)-996),0),""))))</f>
        <v>483</v>
      </c>
      <c r="L179" s="17">
        <f>IF(F179="","",IF(OR(F179="NM",F179="DNS",F179="DNF",F179="DQ"),0,IF(INDEX(F$35:F179,1)="1000m",IF(INT(276912/ ((LEFT(O179)*60)+MID(O179,3,2)+(MID(O179,6,2)/IF(VALUE(MID(O179,6,2))&lt;10,IF(VALUE(MID(O179,6,1))=0,100,10),100)))-738.5)&gt;0,INT(276912/ ((LEFT(O179)*60)+MID(O179,3,2)+(MID(O179,6,2)/IF(VALUE(MID(O179,6,2))&lt;10,IF(VALUE(MID(O179,6,1))=0,100,10),100)))-738.5),0),IF(INDEX(F$35:F179,1)="600m",IF(INT(160470.5/ ((LEFT(O179)*60)+MID(O179,3,2)+(MID(O179,6,2)/100))-811.35)&gt;0,INT(160470.5/ ((LEFT(O179)*60)+MID(O179,3,2)+(MID(O179,6,2)/100))-811.35),0),""))))</f>
        <v>269</v>
      </c>
      <c r="M179" s="17" t="str">
        <f>IF(G179="","",IF(OR(G179="NM",G179="DNS",G179="DNF",G179="DQ"),0,IF(INDEX(G$35:G179,1)="Kogel",INT((303.73*SQRT(G179))-337.5),IF(INDEX(G$35:G179,1)="Vortex",IF(INT((126*SQRT(G179))-245.5)&gt;0,INT((126*SQRT(G179))-245.5),0),""))))</f>
        <v/>
      </c>
      <c r="N179" s="17">
        <f>IF(H179="","",IF(OR(H179="NM",H179="DNS",H179="DNF",H179="DQ"),0,IF(INDEX(H$35:H179,1)="Hoog",IF(H179&gt;1.35,INT((1977.53*SQRT(H179))-1698.5),INT((H179-0.67)*733.33333+100.7)),IF(INDEX(H$35:H179,1)="Ver",IF(H179&gt;4.41,INT((887.99*SQRT(H179))-1264.5),IF(INT((H179-1.91)*200+100.5)&gt;0,INT((H179-1.91)*200+100.5),0)),""))))</f>
        <v>342</v>
      </c>
      <c r="O179" s="17" t="str">
        <f t="shared" ref="O179:O197" si="66">TEXT(F179,"[m]:ss,00")</f>
        <v>4:34,69</v>
      </c>
      <c r="P179" s="18">
        <f t="shared" ref="P179:P205" si="67">IF(B179="#",ROW(B179),P178)</f>
        <v>177</v>
      </c>
      <c r="AC179" s="16" t="str">
        <f t="shared" si="62"/>
        <v/>
      </c>
    </row>
    <row r="180" spans="1:29" x14ac:dyDescent="0.25">
      <c r="B180" s="2">
        <f t="shared" si="63"/>
        <v>2</v>
      </c>
      <c r="C180" s="8" t="s">
        <v>125</v>
      </c>
      <c r="D180" s="9" t="str">
        <f t="shared" si="64"/>
        <v>U-Track</v>
      </c>
      <c r="E180" s="14">
        <v>10.75</v>
      </c>
      <c r="F180" s="15">
        <v>3.2848379629629629E-3</v>
      </c>
      <c r="G180" s="14">
        <v>13.11</v>
      </c>
      <c r="H180" s="14">
        <v>1.05</v>
      </c>
      <c r="I180" s="2">
        <f t="shared" si="65"/>
        <v>1197</v>
      </c>
      <c r="K180" s="17">
        <f>IF(E180="","",IF(OR(E180="NM",E180="DNS",E180="DNF",E180="DQ"),0,IF(INDEX(E$5:E180,1)="60m",IF(INT(15365/IF($D$4="ET",E180,E180+0.24)-1058)&gt;0,INT(15365/IF($D$4="ET",E180,E180+0.24)-1058),0),IF(INDEX(E$5:E180,1)="40m",IF(INT(10834/IF($D$4="ET",E180,E180+0.24)-996)&gt;0,INT(10834/IF($D$4="ET",E180,E180+0.24)-996),0),""))))</f>
        <v>371</v>
      </c>
      <c r="L180" s="17">
        <f>IF(F180="","",IF(OR(F180="NM",F180="DNS",F180="DNF",F180="DQ"),0,IF(INDEX(F$35:F180,1)="1000m",IF(INT(276912/ ((LEFT(O180)*60)+MID(O180,3,2)+(MID(O180,6,2)/IF(VALUE(MID(O180,6,2))&lt;10,IF(VALUE(MID(O180,6,1))=0,100,10),100)))-738.5)&gt;0,INT(276912/ ((LEFT(O180)*60)+MID(O180,3,2)+(MID(O180,6,2)/IF(VALUE(MID(O180,6,2))&lt;10,IF(VALUE(MID(O180,6,1))=0,100,10),100)))-738.5),0),IF(INDEX(F$35:F180,1)="600m",IF(INT(160470.5/ ((LEFT(O180)*60)+MID(O180,3,2)+(MID(O180,6,2)/100))-811.35)&gt;0,INT(160470.5/ ((LEFT(O180)*60)+MID(O180,3,2)+(MID(O180,6,2)/100))-811.35),0),""))))</f>
        <v>237</v>
      </c>
      <c r="M180" s="17">
        <f>IF(G180="","",IF(OR(G180="NM",G180="DNS",G180="DNF",G180="DQ"),0,IF(INDEX(G$35:G180,1)="Kogel",INT((303.73*SQRT(G180))-337.5),IF(INDEX(G$35:G180,1)="Vortex",IF(INT((126*SQRT(G180))-245.5)&gt;0,INT((126*SQRT(G180))-245.5),0),""))))</f>
        <v>210</v>
      </c>
      <c r="N180" s="17">
        <f>IF(H180="","",IF(OR(H180="NM",H180="DNS",H180="DNF",H180="DQ"),0,IF(INDEX(H$35:H180,1)="Hoog",IF(H180&gt;1.35,INT((1977.53*SQRT(H180))-1698.5),INT((H180-0.67)*733.33333+100.7)),IF(INDEX(H$35:H180,1)="Ver",IF(H180&gt;4.41,INT((887.99*SQRT(H180))-1264.5),IF(INT((H180-1.91)*200+100.5)&gt;0,INT((H180-1.91)*200+100.5),0)),""))))</f>
        <v>379</v>
      </c>
      <c r="O180" s="17" t="str">
        <f t="shared" si="66"/>
        <v>4:43,81</v>
      </c>
      <c r="P180" s="18">
        <f t="shared" si="67"/>
        <v>177</v>
      </c>
      <c r="AC180" s="16" t="str">
        <f t="shared" si="62"/>
        <v/>
      </c>
    </row>
    <row r="181" spans="1:29" x14ac:dyDescent="0.25">
      <c r="B181" s="2">
        <f t="shared" si="63"/>
        <v>4</v>
      </c>
      <c r="C181" s="8" t="s">
        <v>128</v>
      </c>
      <c r="D181" s="9" t="str">
        <f t="shared" si="64"/>
        <v>U-Track</v>
      </c>
      <c r="E181" s="14">
        <v>10.75</v>
      </c>
      <c r="F181" s="15">
        <v>3.2489583333333329E-3</v>
      </c>
      <c r="G181" s="14"/>
      <c r="H181" s="14">
        <v>1</v>
      </c>
      <c r="I181" s="2">
        <f t="shared" si="65"/>
        <v>960</v>
      </c>
      <c r="K181" s="17">
        <f>IF(E181="","",IF(OR(E181="NM",E181="DNS",E181="DNF",E181="DQ"),0,IF(INDEX(E$5:E181,1)="60m",IF(INT(15365/IF($D$4="ET",E181,E181+0.24)-1058)&gt;0,INT(15365/IF($D$4="ET",E181,E181+0.24)-1058),0),IF(INDEX(E$5:E181,1)="40m",IF(INT(10834/IF($D$4="ET",E181,E181+0.24)-996)&gt;0,INT(10834/IF($D$4="ET",E181,E181+0.24)-996),0),""))))</f>
        <v>371</v>
      </c>
      <c r="L181" s="17">
        <f>IF(F181="","",IF(OR(F181="NM",F181="DNS",F181="DNF",F181="DQ"),0,IF(INDEX(F$35:F181,1)="1000m",IF(INT(276912/ ((LEFT(O181)*60)+MID(O181,3,2)+(MID(O181,6,2)/IF(VALUE(MID(O181,6,2))&lt;10,IF(VALUE(MID(O181,6,1))=0,100,10),100)))-738.5)&gt;0,INT(276912/ ((LEFT(O181)*60)+MID(O181,3,2)+(MID(O181,6,2)/IF(VALUE(MID(O181,6,2))&lt;10,IF(VALUE(MID(O181,6,1))=0,100,10),100)))-738.5),0),IF(INDEX(F$35:F181,1)="600m",IF(INT(160470.5/ ((LEFT(O181)*60)+MID(O181,3,2)+(MID(O181,6,2)/100))-811.35)&gt;0,INT(160470.5/ ((LEFT(O181)*60)+MID(O181,3,2)+(MID(O181,6,2)/100))-811.35),0),""))))</f>
        <v>247</v>
      </c>
      <c r="M181" s="17" t="str">
        <f>IF(G181="","",IF(OR(G181="NM",G181="DNS",G181="DNF",G181="DQ"),0,IF(INDEX(G$35:G181,1)="Kogel",INT((303.73*SQRT(G181))-337.5),IF(INDEX(G$35:G181,1)="Vortex",IF(INT((126*SQRT(G181))-245.5)&gt;0,INT((126*SQRT(G181))-245.5),0),""))))</f>
        <v/>
      </c>
      <c r="N181" s="17">
        <f>IF(H181="","",IF(OR(H181="NM",H181="DNS",H181="DNF",H181="DQ"),0,IF(INDEX(H$35:H181,1)="Hoog",IF(H181&gt;1.35,INT((1977.53*SQRT(H181))-1698.5),INT((H181-0.67)*733.33333+100.7)),IF(INDEX(H$35:H181,1)="Ver",IF(H181&gt;4.41,INT((887.99*SQRT(H181))-1264.5),IF(INT((H181-1.91)*200+100.5)&gt;0,INT((H181-1.91)*200+100.5),0)),""))))</f>
        <v>342</v>
      </c>
      <c r="O181" s="17" t="str">
        <f t="shared" si="66"/>
        <v>4:40,71</v>
      </c>
      <c r="P181" s="18">
        <f t="shared" si="67"/>
        <v>177</v>
      </c>
      <c r="AC181" s="16" t="str">
        <f t="shared" si="62"/>
        <v/>
      </c>
    </row>
    <row r="182" spans="1:29" x14ac:dyDescent="0.25">
      <c r="B182" s="2">
        <f t="shared" si="63"/>
        <v>5</v>
      </c>
      <c r="C182" s="8" t="s">
        <v>147</v>
      </c>
      <c r="D182" s="9" t="str">
        <f t="shared" si="64"/>
        <v>U-Track</v>
      </c>
      <c r="E182" s="14">
        <v>10.35</v>
      </c>
      <c r="F182" s="15"/>
      <c r="G182" s="14"/>
      <c r="H182" s="14"/>
      <c r="I182" s="2">
        <f t="shared" si="65"/>
        <v>426</v>
      </c>
      <c r="K182" s="17">
        <f>IF(E182="","",IF(OR(E182="NM",E182="DNS",E182="DNF",E182="DQ"),0,IF(INDEX(E$5:E182,1)="60m",IF(INT(15365/IF($D$4="ET",E182,E182+0.24)-1058)&gt;0,INT(15365/IF($D$4="ET",E182,E182+0.24)-1058),0),IF(INDEX(E$5:E182,1)="40m",IF(INT(10834/IF($D$4="ET",E182,E182+0.24)-996)&gt;0,INT(10834/IF($D$4="ET",E182,E182+0.24)-996),0),""))))</f>
        <v>426</v>
      </c>
      <c r="L182" s="17" t="str">
        <f>IF(F182="","",IF(OR(F182="NM",F182="DNS",F182="DNF",F182="DQ"),0,IF(INDEX(F$35:F182,1)="1000m",IF(INT(276912/ ((LEFT(O182)*60)+MID(O182,3,2)+(MID(O182,6,2)/IF(VALUE(MID(O182,6,2))&lt;10,IF(VALUE(MID(O182,6,1))=0,100,10),100)))-738.5)&gt;0,INT(276912/ ((LEFT(O182)*60)+MID(O182,3,2)+(MID(O182,6,2)/IF(VALUE(MID(O182,6,2))&lt;10,IF(VALUE(MID(O182,6,1))=0,100,10),100)))-738.5),0),IF(INDEX(F$35:F182,1)="600m",IF(INT(160470.5/ ((LEFT(O182)*60)+MID(O182,3,2)+(MID(O182,6,2)/100))-811.35)&gt;0,INT(160470.5/ ((LEFT(O182)*60)+MID(O182,3,2)+(MID(O182,6,2)/100))-811.35),0),""))))</f>
        <v/>
      </c>
      <c r="M182" s="17" t="str">
        <f>IF(G182="","",IF(OR(G182="NM",G182="DNS",G182="DNF",G182="DQ"),0,IF(INDEX(G$35:G182,1)="Kogel",INT((303.73*SQRT(G182))-337.5),IF(INDEX(G$35:G182,1)="Vortex",IF(INT((126*SQRT(G182))-245.5)&gt;0,INT((126*SQRT(G182))-245.5),0),""))))</f>
        <v/>
      </c>
      <c r="N182" s="17" t="str">
        <f>IF(H182="","",IF(OR(H182="NM",H182="DNS",H182="DNF",H182="DQ"),0,IF(INDEX(H$35:H182,1)="Hoog",IF(H182&gt;1.35,INT((1977.53*SQRT(H182))-1698.5),INT((H182-0.67)*733.33333+100.7)),IF(INDEX(H$35:H182,1)="Ver",IF(H182&gt;4.41,INT((887.99*SQRT(H182))-1264.5),IF(INT((H182-1.91)*200+100.5)&gt;0,INT((H182-1.91)*200+100.5),0)),""))))</f>
        <v/>
      </c>
      <c r="O182" s="17" t="str">
        <f t="shared" si="66"/>
        <v>0:00,00</v>
      </c>
      <c r="P182" s="18">
        <f t="shared" si="67"/>
        <v>177</v>
      </c>
      <c r="AC182" s="16" t="str">
        <f t="shared" si="62"/>
        <v/>
      </c>
    </row>
    <row r="183" spans="1:29" x14ac:dyDescent="0.25">
      <c r="B183" s="2">
        <f t="shared" si="63"/>
        <v>6</v>
      </c>
      <c r="C183" s="8" t="s">
        <v>149</v>
      </c>
      <c r="D183" s="9" t="str">
        <f t="shared" si="64"/>
        <v>U-Track</v>
      </c>
      <c r="E183" s="14">
        <v>11.01</v>
      </c>
      <c r="F183" s="15"/>
      <c r="G183" s="14"/>
      <c r="H183" s="14"/>
      <c r="I183" s="2">
        <f t="shared" si="65"/>
        <v>337</v>
      </c>
      <c r="K183" s="17">
        <f>IF(E183="","",IF(OR(E183="NM",E183="DNS",E183="DNF",E183="DQ"),0,IF(INDEX(E$5:E183,1)="60m",IF(INT(15365/IF($D$4="ET",E183,E183+0.24)-1058)&gt;0,INT(15365/IF($D$4="ET",E183,E183+0.24)-1058),0),IF(INDEX(E$5:E183,1)="40m",IF(INT(10834/IF($D$4="ET",E183,E183+0.24)-996)&gt;0,INT(10834/IF($D$4="ET",E183,E183+0.24)-996),0),""))))</f>
        <v>337</v>
      </c>
      <c r="L183" s="17" t="str">
        <f>IF(F183="","",IF(OR(F183="NM",F183="DNS",F183="DNF",F183="DQ"),0,IF(INDEX(F$35:F183,1)="1000m",IF(INT(276912/ ((LEFT(O183)*60)+MID(O183,3,2)+(MID(O183,6,2)/IF(VALUE(MID(O183,6,2))&lt;10,IF(VALUE(MID(O183,6,1))=0,100,10),100)))-738.5)&gt;0,INT(276912/ ((LEFT(O183)*60)+MID(O183,3,2)+(MID(O183,6,2)/IF(VALUE(MID(O183,6,2))&lt;10,IF(VALUE(MID(O183,6,1))=0,100,10),100)))-738.5),0),IF(INDEX(F$35:F183,1)="600m",IF(INT(160470.5/ ((LEFT(O183)*60)+MID(O183,3,2)+(MID(O183,6,2)/100))-811.35)&gt;0,INT(160470.5/ ((LEFT(O183)*60)+MID(O183,3,2)+(MID(O183,6,2)/100))-811.35),0),""))))</f>
        <v/>
      </c>
      <c r="M183" s="17" t="str">
        <f>IF(G183="","",IF(OR(G183="NM",G183="DNS",G183="DNF",G183="DQ"),0,IF(INDEX(G$35:G183,1)="Kogel",INT((303.73*SQRT(G183))-337.5),IF(INDEX(G$35:G183,1)="Vortex",IF(INT((126*SQRT(G183))-245.5)&gt;0,INT((126*SQRT(G183))-245.5),0),""))))</f>
        <v/>
      </c>
      <c r="N183" s="17" t="str">
        <f>IF(H183="","",IF(OR(H183="NM",H183="DNS",H183="DNF",H183="DQ"),0,IF(INDEX(H$35:H183,1)="Hoog",IF(H183&gt;1.35,INT((1977.53*SQRT(H183))-1698.5),INT((H183-0.67)*733.33333+100.7)),IF(INDEX(H$35:H183,1)="Ver",IF(H183&gt;4.41,INT((887.99*SQRT(H183))-1264.5),IF(INT((H183-1.91)*200+100.5)&gt;0,INT((H183-1.91)*200+100.5),0)),""))))</f>
        <v/>
      </c>
      <c r="O183" s="17" t="str">
        <f t="shared" si="66"/>
        <v>0:00,00</v>
      </c>
      <c r="P183" s="18">
        <f t="shared" si="67"/>
        <v>177</v>
      </c>
      <c r="AC183" s="16" t="str">
        <f t="shared" si="62"/>
        <v/>
      </c>
    </row>
    <row r="184" spans="1:29" x14ac:dyDescent="0.25">
      <c r="B184" s="2">
        <f t="shared" si="63"/>
        <v>7</v>
      </c>
      <c r="C184" s="8" t="s">
        <v>162</v>
      </c>
      <c r="D184" s="9" t="str">
        <f t="shared" si="64"/>
        <v>U-Track</v>
      </c>
      <c r="E184" s="14"/>
      <c r="F184" s="15"/>
      <c r="G184" s="14">
        <v>11.95</v>
      </c>
      <c r="H184" s="14"/>
      <c r="I184" s="2">
        <f t="shared" si="65"/>
        <v>190</v>
      </c>
      <c r="K184" s="17" t="str">
        <f>IF(E184="","",IF(OR(E184="NM",E184="DNS",E184="DNF",E184="DQ"),0,IF(INDEX(E$5:E184,1)="60m",IF(INT(15365/IF($D$4="ET",E184,E184+0.24)-1058)&gt;0,INT(15365/IF($D$4="ET",E184,E184+0.24)-1058),0),IF(INDEX(E$5:E184,1)="40m",IF(INT(10834/IF($D$4="ET",E184,E184+0.24)-996)&gt;0,INT(10834/IF($D$4="ET",E184,E184+0.24)-996),0),""))))</f>
        <v/>
      </c>
      <c r="L184" s="17" t="str">
        <f>IF(F184="","",IF(OR(F184="NM",F184="DNS",F184="DNF",F184="DQ"),0,IF(INDEX(F$35:F184,1)="1000m",IF(INT(276912/ ((LEFT(O184)*60)+MID(O184,3,2)+(MID(O184,6,2)/IF(VALUE(MID(O184,6,2))&lt;10,IF(VALUE(MID(O184,6,1))=0,100,10),100)))-738.5)&gt;0,INT(276912/ ((LEFT(O184)*60)+MID(O184,3,2)+(MID(O184,6,2)/IF(VALUE(MID(O184,6,2))&lt;10,IF(VALUE(MID(O184,6,1))=0,100,10),100)))-738.5),0),IF(INDEX(F$35:F184,1)="600m",IF(INT(160470.5/ ((LEFT(O184)*60)+MID(O184,3,2)+(MID(O184,6,2)/100))-811.35)&gt;0,INT(160470.5/ ((LEFT(O184)*60)+MID(O184,3,2)+(MID(O184,6,2)/100))-811.35),0),""))))</f>
        <v/>
      </c>
      <c r="M184" s="17">
        <f>IF(G184="","",IF(OR(G184="NM",G184="DNS",G184="DNF",G184="DQ"),0,IF(INDEX(G$35:G184,1)="Kogel",INT((303.73*SQRT(G184))-337.5),IF(INDEX(G$35:G184,1)="Vortex",IF(INT((126*SQRT(G184))-245.5)&gt;0,INT((126*SQRT(G184))-245.5),0),""))))</f>
        <v>190</v>
      </c>
      <c r="N184" s="17" t="str">
        <f>IF(H184="","",IF(OR(H184="NM",H184="DNS",H184="DNF",H184="DQ"),0,IF(INDEX(H$35:H184,1)="Hoog",IF(H184&gt;1.35,INT((1977.53*SQRT(H184))-1698.5),INT((H184-0.67)*733.33333+100.7)),IF(INDEX(H$35:H184,1)="Ver",IF(H184&gt;4.41,INT((887.99*SQRT(H184))-1264.5),IF(INT((H184-1.91)*200+100.5)&gt;0,INT((H184-1.91)*200+100.5),0)),""))))</f>
        <v/>
      </c>
      <c r="O184" s="17" t="str">
        <f t="shared" si="66"/>
        <v>0:00,00</v>
      </c>
      <c r="P184" s="18">
        <f t="shared" si="67"/>
        <v>177</v>
      </c>
      <c r="AC184" s="16" t="str">
        <f t="shared" si="62"/>
        <v/>
      </c>
    </row>
    <row r="185" spans="1:29" x14ac:dyDescent="0.25">
      <c r="B185" s="2" t="str">
        <f t="shared" si="63"/>
        <v/>
      </c>
      <c r="C185" s="8"/>
      <c r="D185" s="9" t="str">
        <f t="shared" si="64"/>
        <v>U-Track</v>
      </c>
      <c r="E185" s="14"/>
      <c r="F185" s="15"/>
      <c r="G185" s="14"/>
      <c r="H185" s="14"/>
      <c r="I185" s="2" t="str">
        <f t="shared" si="65"/>
        <v/>
      </c>
      <c r="K185" s="17" t="str">
        <f>IF(E185="","",IF(OR(E185="NM",E185="DNS",E185="DNF",E185="DQ"),0,IF(INDEX(E$5:E185,1)="60m",IF(INT(15365/IF($D$4="ET",E185,E185+0.24)-1058)&gt;0,INT(15365/IF($D$4="ET",E185,E185+0.24)-1058),0),IF(INDEX(E$5:E185,1)="40m",IF(INT(10834/IF($D$4="ET",E185,E185+0.24)-996)&gt;0,INT(10834/IF($D$4="ET",E185,E185+0.24)-996),0),""))))</f>
        <v/>
      </c>
      <c r="L185" s="17" t="str">
        <f>IF(F185="","",IF(OR(F185="NM",F185="DNS",F185="DNF",F185="DQ"),0,IF(INDEX(F$35:F185,1)="1000m",IF(INT(276912/ ((LEFT(O185)*60)+MID(O185,3,2)+(MID(O185,6,2)/IF(VALUE(MID(O185,6,2))&lt;10,IF(VALUE(MID(O185,6,1))=0,100,10),100)))-738.5)&gt;0,INT(276912/ ((LEFT(O185)*60)+MID(O185,3,2)+(MID(O185,6,2)/IF(VALUE(MID(O185,6,2))&lt;10,IF(VALUE(MID(O185,6,1))=0,100,10),100)))-738.5),0),IF(INDEX(F$35:F185,1)="600m",IF(INT(160470.5/ ((LEFT(O185)*60)+MID(O185,3,2)+(MID(O185,6,2)/100))-811.35)&gt;0,INT(160470.5/ ((LEFT(O185)*60)+MID(O185,3,2)+(MID(O185,6,2)/100))-811.35),0),""))))</f>
        <v/>
      </c>
      <c r="M185" s="17" t="str">
        <f>IF(G185="","",IF(OR(G185="NM",G185="DNS",G185="DNF",G185="DQ"),0,IF(INDEX(G$35:G185,1)="Kogel",INT((303.73*SQRT(G185))-337.5),IF(INDEX(G$35:G185,1)="Vortex",IF(INT((126*SQRT(G185))-245.5)&gt;0,INT((126*SQRT(G185))-245.5),0),""))))</f>
        <v/>
      </c>
      <c r="N185" s="17" t="str">
        <f>IF(H185="","",IF(OR(H185="NM",H185="DNS",H185="DNF",H185="DQ"),0,IF(INDEX(H$35:H185,1)="Hoog",IF(H185&gt;1.35,INT((1977.53*SQRT(H185))-1698.5),INT((H185-0.67)*733.33333+100.7)),IF(INDEX(H$35:H185,1)="Ver",IF(H185&gt;4.41,INT((887.99*SQRT(H185))-1264.5),IF(INT((H185-1.91)*200+100.5)&gt;0,INT((H185-1.91)*200+100.5),0)),""))))</f>
        <v/>
      </c>
      <c r="O185" s="17" t="str">
        <f t="shared" si="66"/>
        <v>0:00,00</v>
      </c>
      <c r="P185" s="18">
        <f t="shared" si="67"/>
        <v>177</v>
      </c>
      <c r="AC185" s="16" t="str">
        <f t="shared" si="62"/>
        <v/>
      </c>
    </row>
    <row r="186" spans="1:29" x14ac:dyDescent="0.25">
      <c r="B186" s="2" t="str">
        <f t="shared" si="63"/>
        <v/>
      </c>
      <c r="C186" s="8"/>
      <c r="D186" s="9" t="str">
        <f t="shared" si="64"/>
        <v>U-Track</v>
      </c>
      <c r="E186" s="14"/>
      <c r="F186" s="15"/>
      <c r="G186" s="14"/>
      <c r="H186" s="14"/>
      <c r="I186" s="2" t="str">
        <f t="shared" si="65"/>
        <v/>
      </c>
      <c r="K186" s="17" t="str">
        <f>IF(E186="","",IF(OR(E186="NM",E186="DNS",E186="DNF",E186="DQ"),0,IF(INDEX(E$5:E186,1)="60m",IF(INT(15365/IF($D$4="ET",E186,E186+0.24)-1058)&gt;0,INT(15365/IF($D$4="ET",E186,E186+0.24)-1058),0),IF(INDEX(E$5:E186,1)="40m",IF(INT(10834/IF($D$4="ET",E186,E186+0.24)-996)&gt;0,INT(10834/IF($D$4="ET",E186,E186+0.24)-996),0),""))))</f>
        <v/>
      </c>
      <c r="L186" s="17" t="str">
        <f>IF(F186="","",IF(OR(F186="NM",F186="DNS",F186="DNF",F186="DQ"),0,IF(INDEX(F$35:F186,1)="1000m",IF(INT(276912/ ((LEFT(O186)*60)+MID(O186,3,2)+(MID(O186,6,2)/IF(VALUE(MID(O186,6,2))&lt;10,IF(VALUE(MID(O186,6,1))=0,100,10),100)))-738.5)&gt;0,INT(276912/ ((LEFT(O186)*60)+MID(O186,3,2)+(MID(O186,6,2)/IF(VALUE(MID(O186,6,2))&lt;10,IF(VALUE(MID(O186,6,1))=0,100,10),100)))-738.5),0),IF(INDEX(F$35:F186,1)="600m",IF(INT(160470.5/ ((LEFT(O186)*60)+MID(O186,3,2)+(MID(O186,6,2)/100))-811.35)&gt;0,INT(160470.5/ ((LEFT(O186)*60)+MID(O186,3,2)+(MID(O186,6,2)/100))-811.35),0),""))))</f>
        <v/>
      </c>
      <c r="M186" s="17" t="str">
        <f>IF(G186="","",IF(OR(G186="NM",G186="DNS",G186="DNF",G186="DQ"),0,IF(INDEX(G$35:G186,1)="Kogel",INT((303.73*SQRT(G186))-337.5),IF(INDEX(G$35:G186,1)="Vortex",IF(INT((126*SQRT(G186))-245.5)&gt;0,INT((126*SQRT(G186))-245.5),0),""))))</f>
        <v/>
      </c>
      <c r="N186" s="17" t="str">
        <f>IF(H186="","",IF(OR(H186="NM",H186="DNS",H186="DNF",H186="DQ"),0,IF(INDEX(H$35:H186,1)="Hoog",IF(H186&gt;1.35,INT((1977.53*SQRT(H186))-1698.5),INT((H186-0.67)*733.33333+100.7)),IF(INDEX(H$35:H186,1)="Ver",IF(H186&gt;4.41,INT((887.99*SQRT(H186))-1264.5),IF(INT((H186-1.91)*200+100.5)&gt;0,INT((H186-1.91)*200+100.5),0)),""))))</f>
        <v/>
      </c>
      <c r="O186" s="17" t="str">
        <f t="shared" si="66"/>
        <v>0:00,00</v>
      </c>
      <c r="P186" s="18">
        <f t="shared" si="67"/>
        <v>177</v>
      </c>
      <c r="AC186" s="16" t="str">
        <f t="shared" si="62"/>
        <v/>
      </c>
    </row>
    <row r="187" spans="1:29" x14ac:dyDescent="0.25">
      <c r="B187" s="2" t="str">
        <f t="shared" si="63"/>
        <v/>
      </c>
      <c r="C187" s="8"/>
      <c r="D187" s="9" t="str">
        <f t="shared" si="64"/>
        <v>U-Track</v>
      </c>
      <c r="E187" s="14"/>
      <c r="F187" s="15"/>
      <c r="G187" s="14"/>
      <c r="H187" s="14"/>
      <c r="I187" s="2" t="str">
        <f t="shared" si="65"/>
        <v/>
      </c>
      <c r="K187" s="17" t="str">
        <f>IF(E187="","",IF(OR(E187="NM",E187="DNS",E187="DNF",E187="DQ"),0,IF(INDEX(E$5:E187,1)="60m",IF(INT(15365/IF($D$4="ET",E187,E187+0.24)-1058)&gt;0,INT(15365/IF($D$4="ET",E187,E187+0.24)-1058),0),IF(INDEX(E$5:E187,1)="40m",IF(INT(10834/IF($D$4="ET",E187,E187+0.24)-996)&gt;0,INT(10834/IF($D$4="ET",E187,E187+0.24)-996),0),""))))</f>
        <v/>
      </c>
      <c r="L187" s="17" t="str">
        <f>IF(F187="","",IF(OR(F187="NM",F187="DNS",F187="DNF",F187="DQ"),0,IF(INDEX(F$35:F187,1)="1000m",IF(INT(276912/ ((LEFT(O187)*60)+MID(O187,3,2)+(MID(O187,6,2)/IF(VALUE(MID(O187,6,2))&lt;10,IF(VALUE(MID(O187,6,1))=0,100,10),100)))-738.5)&gt;0,INT(276912/ ((LEFT(O187)*60)+MID(O187,3,2)+(MID(O187,6,2)/IF(VALUE(MID(O187,6,2))&lt;10,IF(VALUE(MID(O187,6,1))=0,100,10),100)))-738.5),0),IF(INDEX(F$35:F187,1)="600m",IF(INT(160470.5/ ((LEFT(O187)*60)+MID(O187,3,2)+(MID(O187,6,2)/100))-811.35)&gt;0,INT(160470.5/ ((LEFT(O187)*60)+MID(O187,3,2)+(MID(O187,6,2)/100))-811.35),0),""))))</f>
        <v/>
      </c>
      <c r="M187" s="17" t="str">
        <f>IF(G187="","",IF(OR(G187="NM",G187="DNS",G187="DNF",G187="DQ"),0,IF(INDEX(G$35:G187,1)="Kogel",INT((303.73*SQRT(G187))-337.5),IF(INDEX(G$35:G187,1)="Vortex",IF(INT((126*SQRT(G187))-245.5)&gt;0,INT((126*SQRT(G187))-245.5),0),""))))</f>
        <v/>
      </c>
      <c r="N187" s="17" t="str">
        <f>IF(H187="","",IF(OR(H187="NM",H187="DNS",H187="DNF",H187="DQ"),0,IF(INDEX(H$35:H187,1)="Hoog",IF(H187&gt;1.35,INT((1977.53*SQRT(H187))-1698.5),INT((H187-0.67)*733.33333+100.7)),IF(INDEX(H$35:H187,1)="Ver",IF(H187&gt;4.41,INT((887.99*SQRT(H187))-1264.5),IF(INT((H187-1.91)*200+100.5)&gt;0,INT((H187-1.91)*200+100.5),0)),""))))</f>
        <v/>
      </c>
      <c r="O187" s="17" t="str">
        <f t="shared" si="66"/>
        <v>0:00,00</v>
      </c>
      <c r="P187" s="18">
        <f t="shared" si="67"/>
        <v>177</v>
      </c>
      <c r="AC187" s="16" t="str">
        <f t="shared" si="62"/>
        <v/>
      </c>
    </row>
    <row r="188" spans="1:29" x14ac:dyDescent="0.25">
      <c r="B188" s="2" t="str">
        <f t="shared" si="63"/>
        <v/>
      </c>
      <c r="C188" s="8"/>
      <c r="D188" s="9" t="str">
        <f t="shared" si="64"/>
        <v>U-Track</v>
      </c>
      <c r="E188" s="14"/>
      <c r="F188" s="15"/>
      <c r="G188" s="14"/>
      <c r="H188" s="14"/>
      <c r="I188" s="2" t="str">
        <f t="shared" si="65"/>
        <v/>
      </c>
      <c r="K188" s="17" t="str">
        <f>IF(E188="","",IF(OR(E188="NM",E188="DNS",E188="DNF",E188="DQ"),0,IF(INDEX(E$5:E188,1)="60m",IF(INT(15365/IF($D$4="ET",E188,E188+0.24)-1058)&gt;0,INT(15365/IF($D$4="ET",E188,E188+0.24)-1058),0),IF(INDEX(E$5:E188,1)="40m",IF(INT(10834/IF($D$4="ET",E188,E188+0.24)-996)&gt;0,INT(10834/IF($D$4="ET",E188,E188+0.24)-996),0),""))))</f>
        <v/>
      </c>
      <c r="L188" s="17" t="str">
        <f>IF(F188="","",IF(OR(F188="NM",F188="DNS",F188="DNF",F188="DQ"),0,IF(INDEX(F$35:F188,1)="1000m",IF(INT(276912/ ((LEFT(O188)*60)+MID(O188,3,2)+(MID(O188,6,2)/IF(VALUE(MID(O188,6,2))&lt;10,IF(VALUE(MID(O188,6,1))=0,100,10),100)))-738.5)&gt;0,INT(276912/ ((LEFT(O188)*60)+MID(O188,3,2)+(MID(O188,6,2)/IF(VALUE(MID(O188,6,2))&lt;10,IF(VALUE(MID(O188,6,1))=0,100,10),100)))-738.5),0),IF(INDEX(F$35:F188,1)="600m",IF(INT(160470.5/ ((LEFT(O188)*60)+MID(O188,3,2)+(MID(O188,6,2)/100))-811.35)&gt;0,INT(160470.5/ ((LEFT(O188)*60)+MID(O188,3,2)+(MID(O188,6,2)/100))-811.35),0),""))))</f>
        <v/>
      </c>
      <c r="M188" s="17" t="str">
        <f>IF(G188="","",IF(OR(G188="NM",G188="DNS",G188="DNF",G188="DQ"),0,IF(INDEX(G$35:G188,1)="Kogel",INT((303.73*SQRT(G188))-337.5),IF(INDEX(G$35:G188,1)="Vortex",IF(INT((126*SQRT(G188))-245.5)&gt;0,INT((126*SQRT(G188))-245.5),0),""))))</f>
        <v/>
      </c>
      <c r="N188" s="17" t="str">
        <f>IF(H188="","",IF(OR(H188="NM",H188="DNS",H188="DNF",H188="DQ"),0,IF(INDEX(H$35:H188,1)="Hoog",IF(H188&gt;1.35,INT((1977.53*SQRT(H188))-1698.5),INT((H188-0.67)*733.33333+100.7)),IF(INDEX(H$35:H188,1)="Ver",IF(H188&gt;4.41,INT((887.99*SQRT(H188))-1264.5),IF(INT((H188-1.91)*200+100.5)&gt;0,INT((H188-1.91)*200+100.5),0)),""))))</f>
        <v/>
      </c>
      <c r="O188" s="17" t="str">
        <f t="shared" si="66"/>
        <v>0:00,00</v>
      </c>
      <c r="P188" s="18">
        <f t="shared" si="67"/>
        <v>177</v>
      </c>
      <c r="AC188" s="16" t="str">
        <f t="shared" si="62"/>
        <v/>
      </c>
    </row>
    <row r="189" spans="1:29" x14ac:dyDescent="0.25">
      <c r="B189" s="2" t="str">
        <f t="shared" si="63"/>
        <v/>
      </c>
      <c r="C189" s="8"/>
      <c r="D189" s="9" t="str">
        <f t="shared" si="64"/>
        <v>U-Track</v>
      </c>
      <c r="E189" s="14"/>
      <c r="F189" s="15"/>
      <c r="G189" s="14"/>
      <c r="H189" s="14"/>
      <c r="I189" s="2" t="str">
        <f t="shared" si="65"/>
        <v/>
      </c>
      <c r="K189" s="17" t="str">
        <f>IF(E189="","",IF(OR(E189="NM",E189="DNS",E189="DNF",E189="DQ"),0,IF(INDEX(E$5:E189,1)="60m",IF(INT(15365/IF($D$4="ET",E189,E189+0.24)-1058)&gt;0,INT(15365/IF($D$4="ET",E189,E189+0.24)-1058),0),IF(INDEX(E$5:E189,1)="40m",IF(INT(10834/IF($D$4="ET",E189,E189+0.24)-996)&gt;0,INT(10834/IF($D$4="ET",E189,E189+0.24)-996),0),""))))</f>
        <v/>
      </c>
      <c r="L189" s="17" t="str">
        <f>IF(F189="","",IF(OR(F189="NM",F189="DNS",F189="DNF",F189="DQ"),0,IF(INDEX(F$35:F189,1)="1000m",IF(INT(276912/ ((LEFT(O189)*60)+MID(O189,3,2)+(MID(O189,6,2)/IF(VALUE(MID(O189,6,2))&lt;10,IF(VALUE(MID(O189,6,1))=0,100,10),100)))-738.5)&gt;0,INT(276912/ ((LEFT(O189)*60)+MID(O189,3,2)+(MID(O189,6,2)/IF(VALUE(MID(O189,6,2))&lt;10,IF(VALUE(MID(O189,6,1))=0,100,10),100)))-738.5),0),IF(INDEX(F$35:F189,1)="600m",IF(INT(160470.5/ ((LEFT(O189)*60)+MID(O189,3,2)+(MID(O189,6,2)/100))-811.35)&gt;0,INT(160470.5/ ((LEFT(O189)*60)+MID(O189,3,2)+(MID(O189,6,2)/100))-811.35),0),""))))</f>
        <v/>
      </c>
      <c r="M189" s="17" t="str">
        <f>IF(G189="","",IF(OR(G189="NM",G189="DNS",G189="DNF",G189="DQ"),0,IF(INDEX(G$35:G189,1)="Kogel",INT((303.73*SQRT(G189))-337.5),IF(INDEX(G$35:G189,1)="Vortex",IF(INT((126*SQRT(G189))-245.5)&gt;0,INT((126*SQRT(G189))-245.5),0),""))))</f>
        <v/>
      </c>
      <c r="N189" s="17" t="str">
        <f>IF(H189="","",IF(OR(H189="NM",H189="DNS",H189="DNF",H189="DQ"),0,IF(INDEX(H$35:H189,1)="Hoog",IF(H189&gt;1.35,INT((1977.53*SQRT(H189))-1698.5),INT((H189-0.67)*733.33333+100.7)),IF(INDEX(H$35:H189,1)="Ver",IF(H189&gt;4.41,INT((887.99*SQRT(H189))-1264.5),IF(INT((H189-1.91)*200+100.5)&gt;0,INT((H189-1.91)*200+100.5),0)),""))))</f>
        <v/>
      </c>
      <c r="O189" s="17" t="str">
        <f t="shared" si="66"/>
        <v>0:00,00</v>
      </c>
      <c r="P189" s="18">
        <f t="shared" si="67"/>
        <v>177</v>
      </c>
      <c r="AC189" s="16" t="str">
        <f t="shared" si="62"/>
        <v/>
      </c>
    </row>
    <row r="190" spans="1:29" x14ac:dyDescent="0.25">
      <c r="B190" s="2" t="str">
        <f t="shared" si="63"/>
        <v/>
      </c>
      <c r="C190" s="8"/>
      <c r="D190" s="9" t="str">
        <f t="shared" si="64"/>
        <v>U-Track</v>
      </c>
      <c r="E190" s="14"/>
      <c r="F190" s="15"/>
      <c r="G190" s="14"/>
      <c r="H190" s="14"/>
      <c r="I190" s="2" t="str">
        <f t="shared" si="65"/>
        <v/>
      </c>
      <c r="K190" s="17" t="str">
        <f>IF(E190="","",IF(OR(E190="NM",E190="DNS",E190="DNF",E190="DQ"),0,IF(INDEX(E$5:E190,1)="60m",IF(INT(15365/IF($D$4="ET",E190,E190+0.24)-1058)&gt;0,INT(15365/IF($D$4="ET",E190,E190+0.24)-1058),0),IF(INDEX(E$5:E190,1)="40m",IF(INT(10834/IF($D$4="ET",E190,E190+0.24)-996)&gt;0,INT(10834/IF($D$4="ET",E190,E190+0.24)-996),0),""))))</f>
        <v/>
      </c>
      <c r="L190" s="17" t="str">
        <f>IF(F190="","",IF(OR(F190="NM",F190="DNS",F190="DNF",F190="DQ"),0,IF(INDEX(F$35:F190,1)="1000m",IF(INT(276912/ ((LEFT(O190)*60)+MID(O190,3,2)+(MID(O190,6,2)/IF(VALUE(MID(O190,6,2))&lt;10,IF(VALUE(MID(O190,6,1))=0,100,10),100)))-738.5)&gt;0,INT(276912/ ((LEFT(O190)*60)+MID(O190,3,2)+(MID(O190,6,2)/IF(VALUE(MID(O190,6,2))&lt;10,IF(VALUE(MID(O190,6,1))=0,100,10),100)))-738.5),0),IF(INDEX(F$35:F190,1)="600m",IF(INT(160470.5/ ((LEFT(O190)*60)+MID(O190,3,2)+(MID(O190,6,2)/100))-811.35)&gt;0,INT(160470.5/ ((LEFT(O190)*60)+MID(O190,3,2)+(MID(O190,6,2)/100))-811.35),0),""))))</f>
        <v/>
      </c>
      <c r="M190" s="17" t="str">
        <f>IF(G190="","",IF(OR(G190="NM",G190="DNS",G190="DNF",G190="DQ"),0,IF(INDEX(G$35:G190,1)="Kogel",INT((303.73*SQRT(G190))-337.5),IF(INDEX(G$35:G190,1)="Vortex",IF(INT((126*SQRT(G190))-245.5)&gt;0,INT((126*SQRT(G190))-245.5),0),""))))</f>
        <v/>
      </c>
      <c r="N190" s="17" t="str">
        <f>IF(H190="","",IF(OR(H190="NM",H190="DNS",H190="DNF",H190="DQ"),0,IF(INDEX(H$35:H190,1)="Hoog",IF(H190&gt;1.35,INT((1977.53*SQRT(H190))-1698.5),INT((H190-0.67)*733.33333+100.7)),IF(INDEX(H$35:H190,1)="Ver",IF(H190&gt;4.41,INT((887.99*SQRT(H190))-1264.5),IF(INT((H190-1.91)*200+100.5)&gt;0,INT((H190-1.91)*200+100.5),0)),""))))</f>
        <v/>
      </c>
      <c r="O190" s="17" t="str">
        <f t="shared" si="66"/>
        <v>0:00,00</v>
      </c>
      <c r="P190" s="18">
        <f t="shared" si="67"/>
        <v>177</v>
      </c>
      <c r="AC190" s="16" t="str">
        <f t="shared" si="62"/>
        <v/>
      </c>
    </row>
    <row r="191" spans="1:29" x14ac:dyDescent="0.25">
      <c r="B191" s="2" t="str">
        <f t="shared" si="63"/>
        <v/>
      </c>
      <c r="C191" s="8"/>
      <c r="D191" s="9" t="str">
        <f t="shared" si="64"/>
        <v>U-Track</v>
      </c>
      <c r="E191" s="14"/>
      <c r="F191" s="15"/>
      <c r="G191" s="14"/>
      <c r="H191" s="14"/>
      <c r="I191" s="2" t="str">
        <f t="shared" si="65"/>
        <v/>
      </c>
      <c r="K191" s="17" t="str">
        <f>IF(E191="","",IF(OR(E191="NM",E191="DNS",E191="DNF",E191="DQ"),0,IF(INDEX(E$5:E191,1)="60m",IF(INT(15365/IF($D$4="ET",E191,E191+0.24)-1058)&gt;0,INT(15365/IF($D$4="ET",E191,E191+0.24)-1058),0),IF(INDEX(E$5:E191,1)="40m",IF(INT(10834/IF($D$4="ET",E191,E191+0.24)-996)&gt;0,INT(10834/IF($D$4="ET",E191,E191+0.24)-996),0),""))))</f>
        <v/>
      </c>
      <c r="L191" s="17" t="str">
        <f>IF(F191="","",IF(OR(F191="NM",F191="DNS",F191="DNF",F191="DQ"),0,IF(INDEX(F$35:F191,1)="1000m",IF(INT(276912/ ((LEFT(O191)*60)+MID(O191,3,2)+(MID(O191,6,2)/IF(VALUE(MID(O191,6,2))&lt;10,IF(VALUE(MID(O191,6,1))=0,100,10),100)))-738.5)&gt;0,INT(276912/ ((LEFT(O191)*60)+MID(O191,3,2)+(MID(O191,6,2)/IF(VALUE(MID(O191,6,2))&lt;10,IF(VALUE(MID(O191,6,1))=0,100,10),100)))-738.5),0),IF(INDEX(F$35:F191,1)="600m",IF(INT(160470.5/ ((LEFT(O191)*60)+MID(O191,3,2)+(MID(O191,6,2)/100))-811.35)&gt;0,INT(160470.5/ ((LEFT(O191)*60)+MID(O191,3,2)+(MID(O191,6,2)/100))-811.35),0),""))))</f>
        <v/>
      </c>
      <c r="M191" s="17" t="str">
        <f>IF(G191="","",IF(OR(G191="NM",G191="DNS",G191="DNF",G191="DQ"),0,IF(INDEX(G$35:G191,1)="Kogel",INT((303.73*SQRT(G191))-337.5),IF(INDEX(G$35:G191,1)="Vortex",IF(INT((126*SQRT(G191))-245.5)&gt;0,INT((126*SQRT(G191))-245.5),0),""))))</f>
        <v/>
      </c>
      <c r="N191" s="17" t="str">
        <f>IF(H191="","",IF(OR(H191="NM",H191="DNS",H191="DNF",H191="DQ"),0,IF(INDEX(H$35:H191,1)="Hoog",IF(H191&gt;1.35,INT((1977.53*SQRT(H191))-1698.5),INT((H191-0.67)*733.33333+100.7)),IF(INDEX(H$35:H191,1)="Ver",IF(H191&gt;4.41,INT((887.99*SQRT(H191))-1264.5),IF(INT((H191-1.91)*200+100.5)&gt;0,INT((H191-1.91)*200+100.5),0)),""))))</f>
        <v/>
      </c>
      <c r="O191" s="17" t="str">
        <f t="shared" si="66"/>
        <v>0:00,00</v>
      </c>
      <c r="P191" s="18">
        <f t="shared" si="67"/>
        <v>177</v>
      </c>
      <c r="AC191" s="16" t="str">
        <f t="shared" si="62"/>
        <v/>
      </c>
    </row>
    <row r="192" spans="1:29" x14ac:dyDescent="0.25">
      <c r="B192" s="2" t="str">
        <f t="shared" si="63"/>
        <v/>
      </c>
      <c r="C192" s="8"/>
      <c r="D192" s="9" t="str">
        <f t="shared" si="64"/>
        <v>U-Track</v>
      </c>
      <c r="E192" s="14"/>
      <c r="F192" s="15"/>
      <c r="G192" s="14"/>
      <c r="H192" s="14"/>
      <c r="I192" s="2" t="str">
        <f t="shared" si="65"/>
        <v/>
      </c>
      <c r="K192" s="17" t="str">
        <f>IF(E192="","",IF(OR(E192="NM",E192="DNS",E192="DNF",E192="DQ"),0,IF(INDEX(E$5:E192,1)="60m",IF(INT(15365/IF($D$4="ET",E192,E192+0.24)-1058)&gt;0,INT(15365/IF($D$4="ET",E192,E192+0.24)-1058),0),IF(INDEX(E$5:E192,1)="40m",IF(INT(10834/IF($D$4="ET",E192,E192+0.24)-996)&gt;0,INT(10834/IF($D$4="ET",E192,E192+0.24)-996),0),""))))</f>
        <v/>
      </c>
      <c r="L192" s="17" t="str">
        <f>IF(F192="","",IF(OR(F192="NM",F192="DNS",F192="DNF",F192="DQ"),0,IF(INDEX(F$35:F192,1)="1000m",IF(INT(276912/ ((LEFT(O192)*60)+MID(O192,3,2)+(MID(O192,6,2)/IF(VALUE(MID(O192,6,2))&lt;10,IF(VALUE(MID(O192,6,1))=0,100,10),100)))-738.5)&gt;0,INT(276912/ ((LEFT(O192)*60)+MID(O192,3,2)+(MID(O192,6,2)/IF(VALUE(MID(O192,6,2))&lt;10,IF(VALUE(MID(O192,6,1))=0,100,10),100)))-738.5),0),IF(INDEX(F$35:F192,1)="600m",IF(INT(160470.5/ ((LEFT(O192)*60)+MID(O192,3,2)+(MID(O192,6,2)/100))-811.35)&gt;0,INT(160470.5/ ((LEFT(O192)*60)+MID(O192,3,2)+(MID(O192,6,2)/100))-811.35),0),""))))</f>
        <v/>
      </c>
      <c r="M192" s="17" t="str">
        <f>IF(G192="","",IF(OR(G192="NM",G192="DNS",G192="DNF",G192="DQ"),0,IF(INDEX(G$35:G192,1)="Kogel",INT((303.73*SQRT(G192))-337.5),IF(INDEX(G$35:G192,1)="Vortex",IF(INT((126*SQRT(G192))-245.5)&gt;0,INT((126*SQRT(G192))-245.5),0),""))))</f>
        <v/>
      </c>
      <c r="N192" s="17" t="str">
        <f>IF(H192="","",IF(OR(H192="NM",H192="DNS",H192="DNF",H192="DQ"),0,IF(INDEX(H$35:H192,1)="Hoog",IF(H192&gt;1.35,INT((1977.53*SQRT(H192))-1698.5),INT((H192-0.67)*733.33333+100.7)),IF(INDEX(H$35:H192,1)="Ver",IF(H192&gt;4.41,INT((887.99*SQRT(H192))-1264.5),IF(INT((H192-1.91)*200+100.5)&gt;0,INT((H192-1.91)*200+100.5),0)),""))))</f>
        <v/>
      </c>
      <c r="O192" s="17" t="str">
        <f t="shared" si="66"/>
        <v>0:00,00</v>
      </c>
      <c r="P192" s="18">
        <f t="shared" si="67"/>
        <v>177</v>
      </c>
      <c r="AC192" s="16" t="str">
        <f t="shared" si="62"/>
        <v/>
      </c>
    </row>
    <row r="193" spans="1:29" x14ac:dyDescent="0.25">
      <c r="B193" s="2" t="str">
        <f t="shared" si="63"/>
        <v/>
      </c>
      <c r="C193" s="8"/>
      <c r="D193" s="9" t="str">
        <f t="shared" si="64"/>
        <v>U-Track</v>
      </c>
      <c r="E193" s="14"/>
      <c r="F193" s="15"/>
      <c r="G193" s="14"/>
      <c r="H193" s="14"/>
      <c r="I193" s="2" t="str">
        <f t="shared" si="65"/>
        <v/>
      </c>
      <c r="K193" s="17" t="str">
        <f>IF(E193="","",IF(OR(E193="NM",E193="DNS",E193="DNF",E193="DQ"),0,IF(INDEX(E$5:E193,1)="60m",IF(INT(15365/IF($D$4="ET",E193,E193+0.24)-1058)&gt;0,INT(15365/IF($D$4="ET",E193,E193+0.24)-1058),0),IF(INDEX(E$5:E193,1)="40m",IF(INT(10834/IF($D$4="ET",E193,E193+0.24)-996)&gt;0,INT(10834/IF($D$4="ET",E193,E193+0.24)-996),0),""))))</f>
        <v/>
      </c>
      <c r="L193" s="17" t="str">
        <f>IF(F193="","",IF(OR(F193="NM",F193="DNS",F193="DNF",F193="DQ"),0,IF(INDEX(F$35:F193,1)="1000m",IF(INT(276912/ ((LEFT(O193)*60)+MID(O193,3,2)+(MID(O193,6,2)/IF(VALUE(MID(O193,6,2))&lt;10,IF(VALUE(MID(O193,6,1))=0,100,10),100)))-738.5)&gt;0,INT(276912/ ((LEFT(O193)*60)+MID(O193,3,2)+(MID(O193,6,2)/IF(VALUE(MID(O193,6,2))&lt;10,IF(VALUE(MID(O193,6,1))=0,100,10),100)))-738.5),0),IF(INDEX(F$35:F193,1)="600m",IF(INT(160470.5/ ((LEFT(O193)*60)+MID(O193,3,2)+(MID(O193,6,2)/100))-811.35)&gt;0,INT(160470.5/ ((LEFT(O193)*60)+MID(O193,3,2)+(MID(O193,6,2)/100))-811.35),0),""))))</f>
        <v/>
      </c>
      <c r="M193" s="17" t="str">
        <f>IF(G193="","",IF(OR(G193="NM",G193="DNS",G193="DNF",G193="DQ"),0,IF(INDEX(G$35:G193,1)="Kogel",INT((303.73*SQRT(G193))-337.5),IF(INDEX(G$35:G193,1)="Vortex",IF(INT((126*SQRT(G193))-245.5)&gt;0,INT((126*SQRT(G193))-245.5),0),""))))</f>
        <v/>
      </c>
      <c r="N193" s="17" t="str">
        <f>IF(H193="","",IF(OR(H193="NM",H193="DNS",H193="DNF",H193="DQ"),0,IF(INDEX(H$35:H193,1)="Hoog",IF(H193&gt;1.35,INT((1977.53*SQRT(H193))-1698.5),INT((H193-0.67)*733.33333+100.7)),IF(INDEX(H$35:H193,1)="Ver",IF(H193&gt;4.41,INT((887.99*SQRT(H193))-1264.5),IF(INT((H193-1.91)*200+100.5)&gt;0,INT((H193-1.91)*200+100.5),0)),""))))</f>
        <v/>
      </c>
      <c r="O193" s="17" t="str">
        <f t="shared" si="66"/>
        <v>0:00,00</v>
      </c>
      <c r="P193" s="18">
        <f t="shared" si="67"/>
        <v>177</v>
      </c>
      <c r="AC193" s="16" t="str">
        <f t="shared" si="62"/>
        <v/>
      </c>
    </row>
    <row r="194" spans="1:29" x14ac:dyDescent="0.25">
      <c r="B194" s="2" t="str">
        <f t="shared" si="63"/>
        <v/>
      </c>
      <c r="C194" s="8"/>
      <c r="D194" s="9" t="str">
        <f t="shared" si="64"/>
        <v>U-Track</v>
      </c>
      <c r="E194" s="14"/>
      <c r="F194" s="15"/>
      <c r="G194" s="14"/>
      <c r="H194" s="14"/>
      <c r="I194" s="2" t="str">
        <f t="shared" si="65"/>
        <v/>
      </c>
      <c r="K194" s="17" t="str">
        <f>IF(E194="","",IF(OR(E194="NM",E194="DNS",E194="DNF",E194="DQ"),0,IF(INDEX(E$5:E194,1)="60m",IF(INT(15365/IF($D$4="ET",E194,E194+0.24)-1058)&gt;0,INT(15365/IF($D$4="ET",E194,E194+0.24)-1058),0),IF(INDEX(E$5:E194,1)="40m",IF(INT(10834/IF($D$4="ET",E194,E194+0.24)-996)&gt;0,INT(10834/IF($D$4="ET",E194,E194+0.24)-996),0),""))))</f>
        <v/>
      </c>
      <c r="L194" s="17" t="str">
        <f>IF(F194="","",IF(OR(F194="NM",F194="DNS",F194="DNF",F194="DQ"),0,IF(INDEX(F$35:F194,1)="1000m",IF(INT(276912/ ((LEFT(O194)*60)+MID(O194,3,2)+(MID(O194,6,2)/IF(VALUE(MID(O194,6,2))&lt;10,IF(VALUE(MID(O194,6,1))=0,100,10),100)))-738.5)&gt;0,INT(276912/ ((LEFT(O194)*60)+MID(O194,3,2)+(MID(O194,6,2)/IF(VALUE(MID(O194,6,2))&lt;10,IF(VALUE(MID(O194,6,1))=0,100,10),100)))-738.5),0),IF(INDEX(F$35:F194,1)="600m",IF(INT(160470.5/ ((LEFT(O194)*60)+MID(O194,3,2)+(MID(O194,6,2)/100))-811.35)&gt;0,INT(160470.5/ ((LEFT(O194)*60)+MID(O194,3,2)+(MID(O194,6,2)/100))-811.35),0),""))))</f>
        <v/>
      </c>
      <c r="M194" s="17" t="str">
        <f>IF(G194="","",IF(OR(G194="NM",G194="DNS",G194="DNF",G194="DQ"),0,IF(INDEX(G$35:G194,1)="Kogel",INT((303.73*SQRT(G194))-337.5),IF(INDEX(G$35:G194,1)="Vortex",IF(INT((126*SQRT(G194))-245.5)&gt;0,INT((126*SQRT(G194))-245.5),0),""))))</f>
        <v/>
      </c>
      <c r="N194" s="17" t="str">
        <f>IF(H194="","",IF(OR(H194="NM",H194="DNS",H194="DNF",H194="DQ"),0,IF(INDEX(H$35:H194,1)="Hoog",IF(H194&gt;1.35,INT((1977.53*SQRT(H194))-1698.5),INT((H194-0.67)*733.33333+100.7)),IF(INDEX(H$35:H194,1)="Ver",IF(H194&gt;4.41,INT((887.99*SQRT(H194))-1264.5),IF(INT((H194-1.91)*200+100.5)&gt;0,INT((H194-1.91)*200+100.5),0)),""))))</f>
        <v/>
      </c>
      <c r="O194" s="17" t="str">
        <f t="shared" si="66"/>
        <v>0:00,00</v>
      </c>
      <c r="P194" s="18">
        <f t="shared" si="67"/>
        <v>177</v>
      </c>
      <c r="AC194" s="16" t="str">
        <f t="shared" si="62"/>
        <v/>
      </c>
    </row>
    <row r="195" spans="1:29" x14ac:dyDescent="0.25">
      <c r="B195" s="2" t="str">
        <f t="shared" si="63"/>
        <v/>
      </c>
      <c r="C195" s="8"/>
      <c r="D195" s="9" t="str">
        <f t="shared" si="64"/>
        <v>U-Track</v>
      </c>
      <c r="E195" s="14"/>
      <c r="F195" s="15"/>
      <c r="G195" s="14"/>
      <c r="H195" s="14"/>
      <c r="I195" s="2" t="str">
        <f t="shared" si="65"/>
        <v/>
      </c>
      <c r="K195" s="17" t="str">
        <f>IF(E195="","",IF(OR(E195="NM",E195="DNS",E195="DNF",E195="DQ"),0,IF(INDEX(E$5:E195,1)="60m",IF(INT(15365/IF($D$4="ET",E195,E195+0.24)-1058)&gt;0,INT(15365/IF($D$4="ET",E195,E195+0.24)-1058),0),IF(INDEX(E$5:E195,1)="40m",IF(INT(10834/IF($D$4="ET",E195,E195+0.24)-996)&gt;0,INT(10834/IF($D$4="ET",E195,E195+0.24)-996),0),""))))</f>
        <v/>
      </c>
      <c r="L195" s="17" t="str">
        <f>IF(F195="","",IF(OR(F195="NM",F195="DNS",F195="DNF",F195="DQ"),0,IF(INDEX(F$35:F195,1)="1000m",IF(INT(276912/ ((LEFT(O195)*60)+MID(O195,3,2)+(MID(O195,6,2)/IF(VALUE(MID(O195,6,2))&lt;10,IF(VALUE(MID(O195,6,1))=0,100,10),100)))-738.5)&gt;0,INT(276912/ ((LEFT(O195)*60)+MID(O195,3,2)+(MID(O195,6,2)/IF(VALUE(MID(O195,6,2))&lt;10,IF(VALUE(MID(O195,6,1))=0,100,10),100)))-738.5),0),IF(INDEX(F$35:F195,1)="600m",IF(INT(160470.5/ ((LEFT(O195)*60)+MID(O195,3,2)+(MID(O195,6,2)/100))-811.35)&gt;0,INT(160470.5/ ((LEFT(O195)*60)+MID(O195,3,2)+(MID(O195,6,2)/100))-811.35),0),""))))</f>
        <v/>
      </c>
      <c r="M195" s="17" t="str">
        <f>IF(G195="","",IF(OR(G195="NM",G195="DNS",G195="DNF",G195="DQ"),0,IF(INDEX(G$35:G195,1)="Kogel",INT((303.73*SQRT(G195))-337.5),IF(INDEX(G$35:G195,1)="Vortex",IF(INT((126*SQRT(G195))-245.5)&gt;0,INT((126*SQRT(G195))-245.5),0),""))))</f>
        <v/>
      </c>
      <c r="N195" s="17" t="str">
        <f>IF(H195="","",IF(OR(H195="NM",H195="DNS",H195="DNF",H195="DQ"),0,IF(INDEX(H$35:H195,1)="Hoog",IF(H195&gt;1.35,INT((1977.53*SQRT(H195))-1698.5),INT((H195-0.67)*733.33333+100.7)),IF(INDEX(H$35:H195,1)="Ver",IF(H195&gt;4.41,INT((887.99*SQRT(H195))-1264.5),IF(INT((H195-1.91)*200+100.5)&gt;0,INT((H195-1.91)*200+100.5),0)),""))))</f>
        <v/>
      </c>
      <c r="O195" s="17" t="str">
        <f t="shared" si="66"/>
        <v>0:00,00</v>
      </c>
      <c r="P195" s="18">
        <f t="shared" si="67"/>
        <v>177</v>
      </c>
      <c r="AC195" s="16" t="str">
        <f t="shared" si="62"/>
        <v/>
      </c>
    </row>
    <row r="196" spans="1:29" x14ac:dyDescent="0.25">
      <c r="B196" s="2" t="str">
        <f t="shared" si="63"/>
        <v/>
      </c>
      <c r="C196" s="8"/>
      <c r="D196" s="9" t="str">
        <f t="shared" si="64"/>
        <v>U-Track</v>
      </c>
      <c r="E196" s="14"/>
      <c r="F196" s="15"/>
      <c r="G196" s="14"/>
      <c r="H196" s="14"/>
      <c r="I196" s="2" t="str">
        <f t="shared" si="65"/>
        <v/>
      </c>
      <c r="K196" s="17" t="str">
        <f>IF(E196="","",IF(OR(E196="NM",E196="DNS",E196="DNF",E196="DQ"),0,IF(INDEX(E$5:E196,1)="60m",IF(INT(15365/IF($D$4="ET",E196,E196+0.24)-1058)&gt;0,INT(15365/IF($D$4="ET",E196,E196+0.24)-1058),0),IF(INDEX(E$5:E196,1)="40m",IF(INT(10834/IF($D$4="ET",E196,E196+0.24)-996)&gt;0,INT(10834/IF($D$4="ET",E196,E196+0.24)-996),0),""))))</f>
        <v/>
      </c>
      <c r="L196" s="17" t="str">
        <f>IF(F196="","",IF(OR(F196="NM",F196="DNS",F196="DNF",F196="DQ"),0,IF(INDEX(F$35:F196,1)="1000m",IF(INT(276912/ ((LEFT(O196)*60)+MID(O196,3,2)+(MID(O196,6,2)/IF(VALUE(MID(O196,6,2))&lt;10,IF(VALUE(MID(O196,6,1))=0,100,10),100)))-738.5)&gt;0,INT(276912/ ((LEFT(O196)*60)+MID(O196,3,2)+(MID(O196,6,2)/IF(VALUE(MID(O196,6,2))&lt;10,IF(VALUE(MID(O196,6,1))=0,100,10),100)))-738.5),0),IF(INDEX(F$35:F196,1)="600m",IF(INT(160470.5/ ((LEFT(O196)*60)+MID(O196,3,2)+(MID(O196,6,2)/100))-811.35)&gt;0,INT(160470.5/ ((LEFT(O196)*60)+MID(O196,3,2)+(MID(O196,6,2)/100))-811.35),0),""))))</f>
        <v/>
      </c>
      <c r="M196" s="17" t="str">
        <f>IF(G196="","",IF(OR(G196="NM",G196="DNS",G196="DNF",G196="DQ"),0,IF(INDEX(G$35:G196,1)="Kogel",INT((303.73*SQRT(G196))-337.5),IF(INDEX(G$35:G196,1)="Vortex",IF(INT((126*SQRT(G196))-245.5)&gt;0,INT((126*SQRT(G196))-245.5),0),""))))</f>
        <v/>
      </c>
      <c r="N196" s="17" t="str">
        <f>IF(H196="","",IF(OR(H196="NM",H196="DNS",H196="DNF",H196="DQ"),0,IF(INDEX(H$35:H196,1)="Hoog",IF(H196&gt;1.35,INT((1977.53*SQRT(H196))-1698.5),INT((H196-0.67)*733.33333+100.7)),IF(INDEX(H$35:H196,1)="Ver",IF(H196&gt;4.41,INT((887.99*SQRT(H196))-1264.5),IF(INT((H196-1.91)*200+100.5)&gt;0,INT((H196-1.91)*200+100.5),0)),""))))</f>
        <v/>
      </c>
      <c r="O196" s="17" t="str">
        <f t="shared" si="66"/>
        <v>0:00,00</v>
      </c>
      <c r="P196" s="18">
        <f t="shared" si="67"/>
        <v>177</v>
      </c>
      <c r="AC196" s="16" t="str">
        <f t="shared" si="62"/>
        <v/>
      </c>
    </row>
    <row r="197" spans="1:29" x14ac:dyDescent="0.25">
      <c r="B197" s="2" t="str">
        <f t="shared" si="63"/>
        <v/>
      </c>
      <c r="C197" s="8"/>
      <c r="D197" s="9" t="str">
        <f t="shared" si="64"/>
        <v>U-Track</v>
      </c>
      <c r="E197" s="14"/>
      <c r="F197" s="15"/>
      <c r="G197" s="14"/>
      <c r="H197" s="14"/>
      <c r="I197" s="2" t="str">
        <f t="shared" si="65"/>
        <v/>
      </c>
      <c r="K197" s="17" t="str">
        <f>IF(E197="","",IF(OR(E197="NM",E197="DNS",E197="DNF",E197="DQ"),0,IF(INDEX(E$5:E197,1)="60m",IF(INT(15365/IF($D$4="ET",E197,E197+0.24)-1058)&gt;0,INT(15365/IF($D$4="ET",E197,E197+0.24)-1058),0),IF(INDEX(E$5:E197,1)="40m",IF(INT(10834/IF($D$4="ET",E197,E197+0.24)-996)&gt;0,INT(10834/IF($D$4="ET",E197,E197+0.24)-996),0),""))))</f>
        <v/>
      </c>
      <c r="L197" s="17" t="str">
        <f>IF(F197="","",IF(OR(F197="NM",F197="DNS",F197="DNF",F197="DQ"),0,IF(INDEX(F$35:F197,1)="1000m",IF(INT(276912/ ((LEFT(O197)*60)+MID(O197,3,2)+(MID(O197,6,2)/IF(VALUE(MID(O197,6,2))&lt;10,IF(VALUE(MID(O197,6,1))=0,100,10),100)))-738.5)&gt;0,INT(276912/ ((LEFT(O197)*60)+MID(O197,3,2)+(MID(O197,6,2)/IF(VALUE(MID(O197,6,2))&lt;10,IF(VALUE(MID(O197,6,1))=0,100,10),100)))-738.5),0),IF(INDEX(F$35:F197,1)="600m",IF(INT(160470.5/ ((LEFT(O197)*60)+MID(O197,3,2)+(MID(O197,6,2)/100))-811.35)&gt;0,INT(160470.5/ ((LEFT(O197)*60)+MID(O197,3,2)+(MID(O197,6,2)/100))-811.35),0),""))))</f>
        <v/>
      </c>
      <c r="M197" s="17" t="str">
        <f>IF(G197="","",IF(OR(G197="NM",G197="DNS",G197="DNF",G197="DQ"),0,IF(INDEX(G$35:G197,1)="Kogel",INT((303.73*SQRT(G197))-337.5),IF(INDEX(G$35:G197,1)="Vortex",IF(INT((126*SQRT(G197))-245.5)&gt;0,INT((126*SQRT(G197))-245.5),0),""))))</f>
        <v/>
      </c>
      <c r="N197" s="17" t="str">
        <f>IF(H197="","",IF(OR(H197="NM",H197="DNS",H197="DNF",H197="DQ"),0,IF(INDEX(H$35:H197,1)="Hoog",IF(H197&gt;1.35,INT((1977.53*SQRT(H197))-1698.5),INT((H197-0.67)*733.33333+100.7)),IF(INDEX(H$35:H197,1)="Ver",IF(H197&gt;4.41,INT((887.99*SQRT(H197))-1264.5),IF(INT((H197-1.91)*200+100.5)&gt;0,INT((H197-1.91)*200+100.5),0)),""))))</f>
        <v/>
      </c>
      <c r="O197" s="17" t="str">
        <f t="shared" si="66"/>
        <v>0:00,00</v>
      </c>
      <c r="P197" s="18">
        <f t="shared" si="67"/>
        <v>177</v>
      </c>
      <c r="AC197" s="16" t="str">
        <f t="shared" si="62"/>
        <v/>
      </c>
    </row>
    <row r="198" spans="1:29" x14ac:dyDescent="0.25">
      <c r="A198" s="2" t="s">
        <v>34</v>
      </c>
      <c r="B198" s="9" t="s">
        <v>47</v>
      </c>
      <c r="E198" s="2" t="s">
        <v>73</v>
      </c>
      <c r="P198" s="18">
        <f t="shared" si="67"/>
        <v>177</v>
      </c>
    </row>
    <row r="199" spans="1:29" x14ac:dyDescent="0.25">
      <c r="A199" s="2" t="s">
        <v>63</v>
      </c>
      <c r="B199" s="2" t="s">
        <v>13</v>
      </c>
      <c r="C199" s="2" t="s">
        <v>33</v>
      </c>
      <c r="D199" s="2" t="s">
        <v>24</v>
      </c>
      <c r="E199" s="2" t="s">
        <v>34</v>
      </c>
      <c r="F199" s="2" t="s">
        <v>35</v>
      </c>
      <c r="G199" s="20" t="s">
        <v>36</v>
      </c>
      <c r="H199" s="2" t="s">
        <v>37</v>
      </c>
      <c r="O199" s="17" t="str">
        <f>IF(B199="#",IF(RIGHT(B198,7)="4 x 60m","4x60m",IF(RIGHT(B198,7)="4 x 40m","4x40m","")),O198)</f>
        <v>4x60m</v>
      </c>
      <c r="P199" s="18">
        <f t="shared" si="67"/>
        <v>199</v>
      </c>
    </row>
    <row r="200" spans="1:29" x14ac:dyDescent="0.25">
      <c r="B200" s="2">
        <v>1</v>
      </c>
      <c r="C200" s="8" t="s">
        <v>170</v>
      </c>
      <c r="D200" s="9" t="str">
        <f t="shared" ref="D200:D205" si="68">IF(D$2&lt;&gt;"",D$2,"")</f>
        <v>U-Track</v>
      </c>
      <c r="E200" s="2" t="str">
        <f>IF(E199="Categorie",IF(LEFT(B198,16)="Jongens Pupil A1","JPA1",IF(LEFT(B198,16)="Jongens Pupil A2","JPA2",IF(LEFT(B198,15)="Jongens Pupil B","JPB",IF(LEFT(B198,15)="Jongens Pupil C","JPC",IF(LEFT(B198,15)="Jongens Pupil D","JPD",IF(LEFT(B198,16)="Meisjes Pupil A1","MPA1",IF(LEFT(B198,16)="Meisjes Pupil A2","MPA2",IF(LEFT(B198,15)="Meisjes Pupil B","MPB",IF(LEFT(B198,15)="Meisjes Pupil C","MPC",IF(LEFT(B198,15)="Meisjes Pupil D","MPD","")))))))))),E199)</f>
        <v>MPA2</v>
      </c>
      <c r="F200" s="2">
        <v>4</v>
      </c>
      <c r="G200" s="14">
        <v>39.69</v>
      </c>
      <c r="H200" s="2">
        <f>IF(OR(G200="",G200="DNF",G200="DNS",G200="DQ",NOT(ISERROR(FIND("combi",LOWER(C200))))),"",IF(O200="4x60m",IF(INT(59225/IF($D$4="ET",G200,G200+0.24)-1030)&gt;0,INT(59225/IF($D$4="ET",G200,G200+0.24)-1030),0),IF(O200="4x40m",IF(INT(41050/IF($D$4="ET",G200,G200+0.24)-953)&gt;0,INT(41050/IF($D$4="ET",G200,G200+0.24)-953),0),"")))</f>
        <v>462</v>
      </c>
      <c r="O200" s="17" t="str">
        <f>IF(B200="#",IF(RIGHT(B199,7)="4 x 60m","4x60m",IF(RIGHT(B199,7)="4 x 40m","4x40m","")),O199)</f>
        <v>4x60m</v>
      </c>
      <c r="P200" s="18">
        <f t="shared" si="67"/>
        <v>199</v>
      </c>
      <c r="AC200" s="16" t="str">
        <f>IF(AND($D$4="HT",G200&lt;&gt;""),IF(AND(OR(G200&lt;&gt;"DNF"),OR(G200&lt;&gt;"DNS"),OR(G200&lt;&gt;"DQ"),OR(RIGHT(TEXT(G200,"#,00"),1)&lt;&gt;"0",LEFT(RIGHT(TEXT(G200,"#,00"),3),1)&lt;&gt;",")),"ongeldig",""),"")</f>
        <v/>
      </c>
    </row>
    <row r="201" spans="1:29" x14ac:dyDescent="0.25">
      <c r="B201" s="2">
        <v>2</v>
      </c>
      <c r="C201" s="8"/>
      <c r="D201" s="9" t="str">
        <f t="shared" si="68"/>
        <v>U-Track</v>
      </c>
      <c r="E201" s="2" t="str">
        <f t="shared" ref="E201:E205" si="69">IF(E200="Categorie",IF(LEFT(B199,16)="Jongens Pupil A1","JPA1",IF(LEFT(B199,16)="Jongens Pupil A2","JPA2",IF(LEFT(B199,15)="Jongens Pupil B","JPB",IF(LEFT(B199,15)="Jongens Pupil C","JPC",IF(LEFT(B199,15)="Jongens Pupil D","JPD",IF(LEFT(B199,16)="Meisjes Pupil A1","MPA1",IF(LEFT(B199,16)="Meisjes Pupil A2","MPA2",IF(LEFT(B199,15)="Meisjes Pupil B","MPB",IF(LEFT(B199,15)="Meisjes Pupil C","MPC",IF(LEFT(B199,15)="Meisjes Pupil D","MPD","")))))))))),E200)</f>
        <v>MPA2</v>
      </c>
      <c r="F201" s="2">
        <v>4</v>
      </c>
      <c r="G201" s="14"/>
      <c r="H201" s="2" t="str">
        <f t="shared" ref="H201:H205" si="70">IF(OR(G201="",G201="DNF",G201="DNS",G201="DQ",NOT(ISERROR(FIND("combi",LOWER(C201))))),"",IF(O201="4x60m",IF(INT(59225/IF($D$4="ET",G201,G201+0.24)-1030)&gt;0,INT(59225/IF($D$4="ET",G201,G201+0.24)-1030),0),IF(O201="4x40m",IF(INT(41050/IF($D$4="ET",G201,G201+0.24)-953)&gt;0,INT(41050/IF($D$4="ET",G201,G201+0.24)-953),0),"")))</f>
        <v/>
      </c>
      <c r="O201" s="17" t="str">
        <f t="shared" ref="O201:O205" si="71">IF(B201="#",IF(RIGHT(B200,7)="4 x 60m","4x60m",IF(RIGHT(B200,7)="4 x 40m","4x40m","")),O200)</f>
        <v>4x60m</v>
      </c>
      <c r="P201" s="18">
        <f t="shared" si="67"/>
        <v>199</v>
      </c>
      <c r="AC201" s="16" t="str">
        <f t="shared" ref="AC201:AC205" si="72">IF(AND($D$4="HT",G201&lt;&gt;""),IF(OR(RIGHT(TEXT(G201,"#,00"),1)&lt;&gt;"0",LEFT(RIGHT(TEXT(G201,"#,00"),3),1)&lt;&gt;","),"ongeldig",""),"")</f>
        <v/>
      </c>
    </row>
    <row r="202" spans="1:29" x14ac:dyDescent="0.25">
      <c r="B202" s="2">
        <v>3</v>
      </c>
      <c r="C202" s="8"/>
      <c r="D202" s="9" t="str">
        <f t="shared" si="68"/>
        <v>U-Track</v>
      </c>
      <c r="E202" s="2" t="str">
        <f t="shared" si="69"/>
        <v>MPA2</v>
      </c>
      <c r="F202" s="2">
        <v>4</v>
      </c>
      <c r="G202" s="14"/>
      <c r="H202" s="2" t="str">
        <f t="shared" si="70"/>
        <v/>
      </c>
      <c r="O202" s="17" t="str">
        <f t="shared" si="71"/>
        <v>4x60m</v>
      </c>
      <c r="P202" s="18">
        <f t="shared" si="67"/>
        <v>199</v>
      </c>
      <c r="AC202" s="16" t="str">
        <f t="shared" si="72"/>
        <v/>
      </c>
    </row>
    <row r="203" spans="1:29" x14ac:dyDescent="0.25">
      <c r="B203" s="2">
        <v>4</v>
      </c>
      <c r="C203" s="8"/>
      <c r="D203" s="9" t="str">
        <f t="shared" si="68"/>
        <v>U-Track</v>
      </c>
      <c r="E203" s="2" t="str">
        <f t="shared" si="69"/>
        <v>MPA2</v>
      </c>
      <c r="F203" s="2">
        <v>4</v>
      </c>
      <c r="G203" s="14"/>
      <c r="H203" s="2" t="str">
        <f t="shared" si="70"/>
        <v/>
      </c>
      <c r="O203" s="17" t="str">
        <f t="shared" si="71"/>
        <v>4x60m</v>
      </c>
      <c r="P203" s="18">
        <f t="shared" si="67"/>
        <v>199</v>
      </c>
      <c r="AC203" s="16" t="str">
        <f t="shared" si="72"/>
        <v/>
      </c>
    </row>
    <row r="204" spans="1:29" x14ac:dyDescent="0.25">
      <c r="B204" s="2">
        <v>5</v>
      </c>
      <c r="C204" s="8"/>
      <c r="D204" s="9" t="str">
        <f t="shared" si="68"/>
        <v>U-Track</v>
      </c>
      <c r="E204" s="2" t="str">
        <f t="shared" si="69"/>
        <v>MPA2</v>
      </c>
      <c r="F204" s="2">
        <v>4</v>
      </c>
      <c r="G204" s="14"/>
      <c r="H204" s="2" t="str">
        <f t="shared" si="70"/>
        <v/>
      </c>
      <c r="O204" s="17" t="str">
        <f t="shared" si="71"/>
        <v>4x60m</v>
      </c>
      <c r="P204" s="18">
        <f t="shared" si="67"/>
        <v>199</v>
      </c>
      <c r="AC204" s="16" t="str">
        <f t="shared" si="72"/>
        <v/>
      </c>
    </row>
    <row r="205" spans="1:29" x14ac:dyDescent="0.25">
      <c r="B205" s="2">
        <v>6</v>
      </c>
      <c r="C205" s="8"/>
      <c r="D205" s="9" t="str">
        <f t="shared" si="68"/>
        <v>U-Track</v>
      </c>
      <c r="E205" s="2" t="str">
        <f t="shared" si="69"/>
        <v>MPA2</v>
      </c>
      <c r="F205" s="2">
        <v>4</v>
      </c>
      <c r="G205" s="14"/>
      <c r="H205" s="2" t="str">
        <f t="shared" si="70"/>
        <v/>
      </c>
      <c r="O205" s="17" t="str">
        <f t="shared" si="71"/>
        <v>4x60m</v>
      </c>
      <c r="P205" s="18">
        <f t="shared" si="67"/>
        <v>199</v>
      </c>
      <c r="AC205" s="16" t="str">
        <f t="shared" si="72"/>
        <v/>
      </c>
    </row>
    <row r="206" spans="1:29" x14ac:dyDescent="0.25">
      <c r="A206" s="2" t="s">
        <v>34</v>
      </c>
      <c r="B206" s="9" t="s">
        <v>48</v>
      </c>
    </row>
    <row r="207" spans="1:29" x14ac:dyDescent="0.25">
      <c r="A207" s="2" t="s">
        <v>62</v>
      </c>
      <c r="B207" s="2" t="s">
        <v>13</v>
      </c>
      <c r="C207" s="2" t="s">
        <v>23</v>
      </c>
      <c r="D207" s="2" t="s">
        <v>24</v>
      </c>
      <c r="E207" s="11" t="s">
        <v>14</v>
      </c>
      <c r="F207" s="12" t="s">
        <v>2</v>
      </c>
      <c r="G207" s="11" t="s">
        <v>26</v>
      </c>
      <c r="H207" s="11" t="s">
        <v>25</v>
      </c>
      <c r="I207" s="5" t="s">
        <v>28</v>
      </c>
      <c r="J207" s="18"/>
      <c r="K207" s="19" t="str">
        <f>CONCATENATE(E207,"p")</f>
        <v>40mp</v>
      </c>
      <c r="L207" s="19" t="str">
        <f>CONCATENATE(F207,"p")</f>
        <v>1000mp</v>
      </c>
      <c r="M207" s="19" t="str">
        <f>CONCATENATE(G207,"p")</f>
        <v>Kogelp</v>
      </c>
      <c r="N207" s="19" t="str">
        <f>CONCATENATE(H207,"p")</f>
        <v>Verp</v>
      </c>
      <c r="O207" s="19" t="str">
        <f>CONCATENATE(F207,"t")</f>
        <v>1000mt</v>
      </c>
      <c r="P207" s="18">
        <f>IF(B207="#",ROW(B207),P206)</f>
        <v>207</v>
      </c>
    </row>
    <row r="208" spans="1:29" x14ac:dyDescent="0.25">
      <c r="B208" s="2">
        <f>IF(I208="","",RANK(I208,I$208:I$227))</f>
        <v>1</v>
      </c>
      <c r="C208" s="8" t="s">
        <v>131</v>
      </c>
      <c r="D208" s="9" t="str">
        <f>IF(D$2&lt;&gt;"",D$2,"")</f>
        <v>U-Track</v>
      </c>
      <c r="E208" s="14">
        <v>7.75</v>
      </c>
      <c r="F208" s="15">
        <v>2.9320601851851851E-3</v>
      </c>
      <c r="G208" s="14">
        <v>3.65</v>
      </c>
      <c r="H208" s="14">
        <v>2.84</v>
      </c>
      <c r="I208" s="2">
        <f>IF(SUM(K208:N208)&gt;0,SUM(K208:N208),"")</f>
        <v>1806</v>
      </c>
      <c r="K208" s="17">
        <f>IF(E208="","",IF(OR(E208="NM",E208="DNS",E208="DNF",E208="DQ"),0,IF(INDEX(E$5:E208,1)="60m",IF(INT(15365/IF($D$4="ET",E208,E208+0.24)-1058)&gt;0,INT(15365/IF($D$4="ET",E208,E208+0.24)-1058),0),IF(INDEX(E$5:E208,1)="40m",IF(INT(10834/IF($D$4="ET",E208,E208+0.24)-996)&gt;0,INT(10834/IF($D$4="ET",E208,E208+0.24)-996),0),""))))</f>
        <v>924</v>
      </c>
      <c r="L208" s="17">
        <f>IF(F208="","",IF(OR(F208="NM",F208="DNS",F208="DNF",F208="DQ"),0,IF(INDEX(F$65:F208,1)="1000m",IF(INT(276912/ ((LEFT(O208)*60)+MID(O208,3,2)+(MID(O208,6,2)/IF(VALUE(MID(O208,6,2))&lt;10,IF(VALUE(MID(O208,6,1))=0,100,10),100)))-738.5)&gt;0,INT(276912/ ((LEFT(O208)*60)+MID(O208,3,2)+(MID(O208,6,2)/IF(VALUE(MID(O208,6,2))&lt;10,IF(VALUE(MID(O208,6,1))=0,100,10),100)))-738.5),0),IF(INDEX(F$65:F208,1)="600m",IF(INT(160470.5/ ((LEFT(O208)*60)+MID(O208,3,2)+(MID(O208,6,2)/100))-811.35)&gt;0,INT(160470.5/ ((LEFT(O208)*60)+MID(O208,3,2)+(MID(O208,6,2)/100))-811.35),0),""))))</f>
        <v>354</v>
      </c>
      <c r="M208" s="17">
        <f>IF(G208="","",IF(OR(G208="NM",G208="DNS",G208="DNF",G208="DQ"),0,IF(INDEX(G$65:G208,1)="Kogel",INT((303.73*SQRT(G208))-337.5),IF(INDEX(G$65:G208,1)="Vortex",IF(INT((126*SQRT(G208))-245.5)&gt;0,INT((126*SQRT(G208))-245.5),0),""))))</f>
        <v>242</v>
      </c>
      <c r="N208" s="17">
        <f>IF(H208="","",IF(OR(H208="NM",H208="DNS",H208="DNF",H208="DQ"),0,IF(INDEX(H$65:H208,1)="Hoog",IF(H208&gt;1.35,INT((1977.53*SQRT(H208))-1698.5),INT((H208-0.67)*733.33333+100.7)),IF(INDEX(H$65:H208,1)="Ver",IF(H208&gt;4.41,INT((887.99*SQRT(H208))-1264.5),IF(INT((H208-1.91)*200+100.5)&gt;0,INT((H208-1.91)*200+100.5),0)),""))))</f>
        <v>286</v>
      </c>
      <c r="O208" s="17" t="str">
        <f>TEXT(F208,"[m]:ss,00")</f>
        <v>4:13,33</v>
      </c>
      <c r="P208" s="18">
        <f>IF(B208="#",ROW(B208),P207)</f>
        <v>207</v>
      </c>
      <c r="AC208" s="16" t="str">
        <f t="shared" ref="AC208:AC227" si="73">IF(AND($D$4="HT",E208&lt;&gt;"",F208&lt;&gt;""),IF(AND(OR(E208&lt;&gt;"DNF",F208&lt;&gt;"DNF"),OR(E208&lt;&gt;"DNF",F208&lt;&gt;"DNS"),OR(E208&lt;&gt;"DNF",F208&lt;&gt;"DQ"),OR(E208&lt;&gt;"DNS",F208&lt;&gt;"DNF"),OR(E208&lt;&gt;"DNS",F208&lt;&gt;"DNS"),OR(E208&lt;&gt;"DNS",F208&lt;&gt;"DQ"),OR(E208&lt;&gt;"DQ",F208&lt;&gt;"DNF"),OR(E208&lt;&gt;"DQ",F208&lt;&gt;"DNS"),OR(E208&lt;&gt;"DQ",F208&lt;&gt;"DQ"),OR(E208&lt;&gt;"DNF",OR(RIGHT(TEXT(F208,"[m]:ss,00"),1)&lt;&gt;"0",LEFT(RIGHT(TEXT(F208,"[m]:ss,00"),3),1)&lt;&gt;",")),OR(E208&lt;&gt;"DNS",OR(RIGHT(TEXT(F208,"[m]:ss,00"),1)&lt;&gt;"0",LEFT(RIGHT(TEXT(F208,"[m]:ss,00"),3),1)&lt;&gt;",")),OR(E208&lt;&gt;"DQ",OR(RIGHT(TEXT(F208,"[m]:ss,00"),1)&lt;&gt;"0",LEFT(RIGHT(TEXT(F208,"[m]:ss,00"),3),1)&lt;&gt;",")),OR(OR(RIGHT(TEXT(E208,"#,00"),1)&lt;&gt;"0",LEFT(RIGHT(TEXT(E208,"#,00"),3),1)&lt;&gt;","),OR(RIGHT(TEXT(F208,"[m]:ss,00"),1)&lt;&gt;"0",LEFT(RIGHT(TEXT(F208,"[m]:ss,00"),3),1)&lt;&gt;",")),OR(OR(RIGHT(TEXT(E208,"#,00"),1)&lt;&gt;"0",LEFT(RIGHT(TEXT(E208,"#,00"),3),1)&lt;&gt;","),OR(F208&lt;&gt;"DNF")),OR(OR(RIGHT(TEXT(E208,"#,00"),1)&lt;&gt;"0",LEFT(RIGHT(TEXT(E208,"#,00"),3),1)&lt;&gt;","),OR(F208&lt;&gt;"DNS")),OR(OR(RIGHT(TEXT(E208,"#,00"),1)&lt;&gt;"0",LEFT(RIGHT(TEXT(E208,"#,00"),3),1)&lt;&gt;","),OR(F208&lt;&gt;"DQ"))),"ongeldig",""),"")</f>
        <v/>
      </c>
    </row>
    <row r="209" spans="2:29" x14ac:dyDescent="0.25">
      <c r="B209" s="2">
        <f t="shared" ref="B209:B227" si="74">IF(I209="","",RANK(I209,I$208:I$227))</f>
        <v>4</v>
      </c>
      <c r="C209" s="8" t="s">
        <v>133</v>
      </c>
      <c r="D209" s="9" t="str">
        <f t="shared" ref="D209:D227" si="75">IF(D$2&lt;&gt;"",D$2,"")</f>
        <v>U-Track</v>
      </c>
      <c r="E209" s="14">
        <v>7.94</v>
      </c>
      <c r="F209" s="15">
        <v>3.3318287037037036E-3</v>
      </c>
      <c r="G209" s="14"/>
      <c r="H209" s="14">
        <v>2.98</v>
      </c>
      <c r="I209" s="2">
        <f t="shared" ref="I209:I227" si="76">IF(SUM(K209:N209)&gt;0,SUM(K209:N209),"")</f>
        <v>1414</v>
      </c>
      <c r="K209" s="17">
        <f>IF(E209="","",IF(OR(E209="NM",E209="DNS",E209="DNF",E209="DQ"),0,IF(INDEX(E$5:E209,1)="60m",IF(INT(15365/IF($D$4="ET",E209,E209+0.24)-1058)&gt;0,INT(15365/IF($D$4="ET",E209,E209+0.24)-1058),0),IF(INDEX(E$5:E209,1)="40m",IF(INT(10834/IF($D$4="ET",E209,E209+0.24)-996)&gt;0,INT(10834/IF($D$4="ET",E209,E209+0.24)-996),0),""))))</f>
        <v>877</v>
      </c>
      <c r="L209" s="17">
        <f>IF(F209="","",IF(OR(F209="NM",F209="DNS",F209="DNF",F209="DQ"),0,IF(INDEX(F$65:F209,1)="1000m",IF(INT(276912/ ((LEFT(O209)*60)+MID(O209,3,2)+(MID(O209,6,2)/IF(VALUE(MID(O209,6,2))&lt;10,IF(VALUE(MID(O209,6,1))=0,100,10),100)))-738.5)&gt;0,INT(276912/ ((LEFT(O209)*60)+MID(O209,3,2)+(MID(O209,6,2)/IF(VALUE(MID(O209,6,2))&lt;10,IF(VALUE(MID(O209,6,1))=0,100,10),100)))-738.5),0),IF(INDEX(F$65:F209,1)="600m",IF(INT(160470.5/ ((LEFT(O209)*60)+MID(O209,3,2)+(MID(O209,6,2)/100))-811.35)&gt;0,INT(160470.5/ ((LEFT(O209)*60)+MID(O209,3,2)+(MID(O209,6,2)/100))-811.35),0),""))))</f>
        <v>223</v>
      </c>
      <c r="M209" s="17" t="str">
        <f>IF(G209="","",IF(OR(G209="NM",G209="DNS",G209="DNF",G209="DQ"),0,IF(INDEX(G$65:G209,1)="Kogel",INT((303.73*SQRT(G209))-337.5),IF(INDEX(G$65:G209,1)="Vortex",IF(INT((126*SQRT(G209))-245.5)&gt;0,INT((126*SQRT(G209))-245.5),0),""))))</f>
        <v/>
      </c>
      <c r="N209" s="17">
        <f>IF(H209="","",IF(OR(H209="NM",H209="DNS",H209="DNF",H209="DQ"),0,IF(INDEX(H$65:H209,1)="Hoog",IF(H209&gt;1.35,INT((1977.53*SQRT(H209))-1698.5),INT((H209-0.67)*733.33333+100.7)),IF(INDEX(H$65:H209,1)="Ver",IF(H209&gt;4.41,INT((887.99*SQRT(H209))-1264.5),IF(INT((H209-1.91)*200+100.5)&gt;0,INT((H209-1.91)*200+100.5),0)),""))))</f>
        <v>314</v>
      </c>
      <c r="O209" s="17" t="str">
        <f t="shared" ref="O209:O227" si="77">TEXT(F209,"[m]:ss,00")</f>
        <v>4:47,87</v>
      </c>
      <c r="P209" s="18">
        <f t="shared" ref="P209:P235" si="78">IF(B209="#",ROW(B209),P208)</f>
        <v>207</v>
      </c>
      <c r="AC209" s="16" t="str">
        <f t="shared" si="73"/>
        <v/>
      </c>
    </row>
    <row r="210" spans="2:29" x14ac:dyDescent="0.25">
      <c r="B210" s="2">
        <f t="shared" si="74"/>
        <v>5</v>
      </c>
      <c r="C210" s="8" t="s">
        <v>134</v>
      </c>
      <c r="D210" s="9" t="str">
        <f t="shared" si="75"/>
        <v>U-Track</v>
      </c>
      <c r="E210" s="14">
        <v>7.9</v>
      </c>
      <c r="F210" s="15">
        <v>3.9423611111111109E-3</v>
      </c>
      <c r="G210" s="14"/>
      <c r="H210" s="14">
        <v>2.58</v>
      </c>
      <c r="I210" s="2">
        <f t="shared" si="76"/>
        <v>1194</v>
      </c>
      <c r="K210" s="17">
        <f>IF(E210="","",IF(OR(E210="NM",E210="DNS",E210="DNF",E210="DQ"),0,IF(INDEX(E$5:E210,1)="60m",IF(INT(15365/IF($D$4="ET",E210,E210+0.24)-1058)&gt;0,INT(15365/IF($D$4="ET",E210,E210+0.24)-1058),0),IF(INDEX(E$5:E210,1)="40m",IF(INT(10834/IF($D$4="ET",E210,E210+0.24)-996)&gt;0,INT(10834/IF($D$4="ET",E210,E210+0.24)-996),0),""))))</f>
        <v>886</v>
      </c>
      <c r="L210" s="17">
        <f>IF(F210="","",IF(OR(F210="NM",F210="DNS",F210="DNF",F210="DQ"),0,IF(INDEX(F$65:F210,1)="1000m",IF(INT(276912/ ((LEFT(O210)*60)+MID(O210,3,2)+(MID(O210,6,2)/IF(VALUE(MID(O210,6,2))&lt;10,IF(VALUE(MID(O210,6,1))=0,100,10),100)))-738.5)&gt;0,INT(276912/ ((LEFT(O210)*60)+MID(O210,3,2)+(MID(O210,6,2)/IF(VALUE(MID(O210,6,2))&lt;10,IF(VALUE(MID(O210,6,1))=0,100,10),100)))-738.5),0),IF(INDEX(F$65:F210,1)="600m",IF(INT(160470.5/ ((LEFT(O210)*60)+MID(O210,3,2)+(MID(O210,6,2)/100))-811.35)&gt;0,INT(160470.5/ ((LEFT(O210)*60)+MID(O210,3,2)+(MID(O210,6,2)/100))-811.35),0),""))))</f>
        <v>74</v>
      </c>
      <c r="M210" s="17" t="str">
        <f>IF(G210="","",IF(OR(G210="NM",G210="DNS",G210="DNF",G210="DQ"),0,IF(INDEX(G$65:G210,1)="Kogel",INT((303.73*SQRT(G210))-337.5),IF(INDEX(G$65:G210,1)="Vortex",IF(INT((126*SQRT(G210))-245.5)&gt;0,INT((126*SQRT(G210))-245.5),0),""))))</f>
        <v/>
      </c>
      <c r="N210" s="17">
        <f>IF(H210="","",IF(OR(H210="NM",H210="DNS",H210="DNF",H210="DQ"),0,IF(INDEX(H$65:H210,1)="Hoog",IF(H210&gt;1.35,INT((1977.53*SQRT(H210))-1698.5),INT((H210-0.67)*733.33333+100.7)),IF(INDEX(H$65:H210,1)="Ver",IF(H210&gt;4.41,INT((887.99*SQRT(H210))-1264.5),IF(INT((H210-1.91)*200+100.5)&gt;0,INT((H210-1.91)*200+100.5),0)),""))))</f>
        <v>234</v>
      </c>
      <c r="O210" s="17" t="str">
        <f t="shared" si="77"/>
        <v>5:40,62</v>
      </c>
      <c r="P210" s="18">
        <f t="shared" si="78"/>
        <v>207</v>
      </c>
      <c r="AC210" s="16" t="str">
        <f t="shared" si="73"/>
        <v/>
      </c>
    </row>
    <row r="211" spans="2:29" x14ac:dyDescent="0.25">
      <c r="B211" s="2">
        <f t="shared" si="74"/>
        <v>2</v>
      </c>
      <c r="C211" s="8" t="s">
        <v>135</v>
      </c>
      <c r="D211" s="9" t="str">
        <f t="shared" si="75"/>
        <v>U-Track</v>
      </c>
      <c r="E211" s="14">
        <v>7.97</v>
      </c>
      <c r="F211" s="15">
        <v>3.1501157407407402E-3</v>
      </c>
      <c r="G211" s="14">
        <v>3.98</v>
      </c>
      <c r="H211" s="14">
        <v>2.75</v>
      </c>
      <c r="I211" s="2">
        <f t="shared" si="76"/>
        <v>1683</v>
      </c>
      <c r="K211" s="17">
        <f>IF(E211="","",IF(OR(E211="NM",E211="DNS",E211="DNF",E211="DQ"),0,IF(INDEX(E$5:E211,1)="60m",IF(INT(15365/IF($D$4="ET",E211,E211+0.24)-1058)&gt;0,INT(15365/IF($D$4="ET",E211,E211+0.24)-1058),0),IF(INDEX(E$5:E211,1)="40m",IF(INT(10834/IF($D$4="ET",E211,E211+0.24)-996)&gt;0,INT(10834/IF($D$4="ET",E211,E211+0.24)-996),0),""))))</f>
        <v>869</v>
      </c>
      <c r="L211" s="17">
        <f>IF(F211="","",IF(OR(F211="NM",F211="DNS",F211="DNF",F211="DQ"),0,IF(INDEX(F$65:F211,1)="1000m",IF(INT(276912/ ((LEFT(O211)*60)+MID(O211,3,2)+(MID(O211,6,2)/IF(VALUE(MID(O211,6,2))&lt;10,IF(VALUE(MID(O211,6,1))=0,100,10),100)))-738.5)&gt;0,INT(276912/ ((LEFT(O211)*60)+MID(O211,3,2)+(MID(O211,6,2)/IF(VALUE(MID(O211,6,2))&lt;10,IF(VALUE(MID(O211,6,1))=0,100,10),100)))-738.5),0),IF(INDEX(F$65:F211,1)="600m",IF(INT(160470.5/ ((LEFT(O211)*60)+MID(O211,3,2)+(MID(O211,6,2)/100))-811.35)&gt;0,INT(160470.5/ ((LEFT(O211)*60)+MID(O211,3,2)+(MID(O211,6,2)/100))-811.35),0),""))))</f>
        <v>278</v>
      </c>
      <c r="M211" s="17">
        <f>IF(G211="","",IF(OR(G211="NM",G211="DNS",G211="DNF",G211="DQ"),0,IF(INDEX(G$65:G211,1)="Kogel",INT((303.73*SQRT(G211))-337.5),IF(INDEX(G$65:G211,1)="Vortex",IF(INT((126*SQRT(G211))-245.5)&gt;0,INT((126*SQRT(G211))-245.5),0),""))))</f>
        <v>268</v>
      </c>
      <c r="N211" s="17">
        <f>IF(H211="","",IF(OR(H211="NM",H211="DNS",H211="DNF",H211="DQ"),0,IF(INDEX(H$65:H211,1)="Hoog",IF(H211&gt;1.35,INT((1977.53*SQRT(H211))-1698.5),INT((H211-0.67)*733.33333+100.7)),IF(INDEX(H$65:H211,1)="Ver",IF(H211&gt;4.41,INT((887.99*SQRT(H211))-1264.5),IF(INT((H211-1.91)*200+100.5)&gt;0,INT((H211-1.91)*200+100.5),0)),""))))</f>
        <v>268</v>
      </c>
      <c r="O211" s="17" t="str">
        <f t="shared" si="77"/>
        <v>4:32,17</v>
      </c>
      <c r="P211" s="18">
        <f t="shared" si="78"/>
        <v>207</v>
      </c>
      <c r="AC211" s="16" t="str">
        <f t="shared" si="73"/>
        <v/>
      </c>
    </row>
    <row r="212" spans="2:29" x14ac:dyDescent="0.25">
      <c r="B212" s="2">
        <f t="shared" si="74"/>
        <v>3</v>
      </c>
      <c r="C212" s="8" t="s">
        <v>137</v>
      </c>
      <c r="D212" s="9" t="str">
        <f t="shared" si="75"/>
        <v>U-Track</v>
      </c>
      <c r="E212" s="14">
        <v>7.83</v>
      </c>
      <c r="F212" s="15">
        <v>3.639930555555556E-3</v>
      </c>
      <c r="G212" s="14">
        <v>3.36</v>
      </c>
      <c r="H212" s="14">
        <v>2.59</v>
      </c>
      <c r="I212" s="2">
        <f t="shared" si="76"/>
        <v>1501</v>
      </c>
      <c r="K212" s="17">
        <f>IF(E212="","",IF(OR(E212="NM",E212="DNS",E212="DNF",E212="DQ"),0,IF(INDEX(E$5:E212,1)="60m",IF(INT(15365/IF($D$4="ET",E212,E212+0.24)-1058)&gt;0,INT(15365/IF($D$4="ET",E212,E212+0.24)-1058),0),IF(INDEX(E$5:E212,1)="40m",IF(INT(10834/IF($D$4="ET",E212,E212+0.24)-996)&gt;0,INT(10834/IF($D$4="ET",E212,E212+0.24)-996),0),""))))</f>
        <v>904</v>
      </c>
      <c r="L212" s="17">
        <f>IF(F212="","",IF(OR(F212="NM",F212="DNS",F212="DNF",F212="DQ"),0,IF(INDEX(F$65:F212,1)="1000m",IF(INT(276912/ ((LEFT(O212)*60)+MID(O212,3,2)+(MID(O212,6,2)/IF(VALUE(MID(O212,6,2))&lt;10,IF(VALUE(MID(O212,6,1))=0,100,10),100)))-738.5)&gt;0,INT(276912/ ((LEFT(O212)*60)+MID(O212,3,2)+(MID(O212,6,2)/IF(VALUE(MID(O212,6,2))&lt;10,IF(VALUE(MID(O212,6,1))=0,100,10),100)))-738.5),0),IF(INDEX(F$65:F212,1)="600m",IF(INT(160470.5/ ((LEFT(O212)*60)+MID(O212,3,2)+(MID(O212,6,2)/100))-811.35)&gt;0,INT(160470.5/ ((LEFT(O212)*60)+MID(O212,3,2)+(MID(O212,6,2)/100))-811.35),0),""))))</f>
        <v>142</v>
      </c>
      <c r="M212" s="17">
        <f>IF(G212="","",IF(OR(G212="NM",G212="DNS",G212="DNF",G212="DQ"),0,IF(INDEX(G$65:G212,1)="Kogel",INT((303.73*SQRT(G212))-337.5),IF(INDEX(G$65:G212,1)="Vortex",IF(INT((126*SQRT(G212))-245.5)&gt;0,INT((126*SQRT(G212))-245.5),0),""))))</f>
        <v>219</v>
      </c>
      <c r="N212" s="17">
        <f>IF(H212="","",IF(OR(H212="NM",H212="DNS",H212="DNF",H212="DQ"),0,IF(INDEX(H$65:H212,1)="Hoog",IF(H212&gt;1.35,INT((1977.53*SQRT(H212))-1698.5),INT((H212-0.67)*733.33333+100.7)),IF(INDEX(H$65:H212,1)="Ver",IF(H212&gt;4.41,INT((887.99*SQRT(H212))-1264.5),IF(INT((H212-1.91)*200+100.5)&gt;0,INT((H212-1.91)*200+100.5),0)),""))))</f>
        <v>236</v>
      </c>
      <c r="O212" s="17" t="str">
        <f t="shared" si="77"/>
        <v>5:14,49</v>
      </c>
      <c r="P212" s="18">
        <f t="shared" si="78"/>
        <v>207</v>
      </c>
      <c r="AC212" s="16" t="str">
        <f t="shared" si="73"/>
        <v/>
      </c>
    </row>
    <row r="213" spans="2:29" x14ac:dyDescent="0.25">
      <c r="B213" s="2">
        <f t="shared" si="74"/>
        <v>6</v>
      </c>
      <c r="C213" s="8" t="s">
        <v>154</v>
      </c>
      <c r="D213" s="9" t="str">
        <f t="shared" si="75"/>
        <v>U-Track</v>
      </c>
      <c r="E213" s="14">
        <v>7.27</v>
      </c>
      <c r="F213" s="15"/>
      <c r="G213" s="14"/>
      <c r="H213" s="14"/>
      <c r="I213" s="2">
        <f t="shared" si="76"/>
        <v>1055</v>
      </c>
      <c r="K213" s="17">
        <f>IF(E213="","",IF(OR(E213="NM",E213="DNS",E213="DNF",E213="DQ"),0,IF(INDEX(E$5:E213,1)="60m",IF(INT(15365/IF($D$4="ET",E213,E213+0.24)-1058)&gt;0,INT(15365/IF($D$4="ET",E213,E213+0.24)-1058),0),IF(INDEX(E$5:E213,1)="40m",IF(INT(10834/IF($D$4="ET",E213,E213+0.24)-996)&gt;0,INT(10834/IF($D$4="ET",E213,E213+0.24)-996),0),""))))</f>
        <v>1055</v>
      </c>
      <c r="L213" s="17" t="str">
        <f>IF(F213="","",IF(OR(F213="NM",F213="DNS",F213="DNF",F213="DQ"),0,IF(INDEX(F$65:F213,1)="1000m",IF(INT(276912/ ((LEFT(O213)*60)+MID(O213,3,2)+(MID(O213,6,2)/IF(VALUE(MID(O213,6,2))&lt;10,IF(VALUE(MID(O213,6,1))=0,100,10),100)))-738.5)&gt;0,INT(276912/ ((LEFT(O213)*60)+MID(O213,3,2)+(MID(O213,6,2)/IF(VALUE(MID(O213,6,2))&lt;10,IF(VALUE(MID(O213,6,1))=0,100,10),100)))-738.5),0),IF(INDEX(F$65:F213,1)="600m",IF(INT(160470.5/ ((LEFT(O213)*60)+MID(O213,3,2)+(MID(O213,6,2)/100))-811.35)&gt;0,INT(160470.5/ ((LEFT(O213)*60)+MID(O213,3,2)+(MID(O213,6,2)/100))-811.35),0),""))))</f>
        <v/>
      </c>
      <c r="M213" s="17" t="str">
        <f>IF(G213="","",IF(OR(G213="NM",G213="DNS",G213="DNF",G213="DQ"),0,IF(INDEX(G$65:G213,1)="Kogel",INT((303.73*SQRT(G213))-337.5),IF(INDEX(G$65:G213,1)="Vortex",IF(INT((126*SQRT(G213))-245.5)&gt;0,INT((126*SQRT(G213))-245.5),0),""))))</f>
        <v/>
      </c>
      <c r="N213" s="17" t="str">
        <f>IF(H213="","",IF(OR(H213="NM",H213="DNS",H213="DNF",H213="DQ"),0,IF(INDEX(H$65:H213,1)="Hoog",IF(H213&gt;1.35,INT((1977.53*SQRT(H213))-1698.5),INT((H213-0.67)*733.33333+100.7)),IF(INDEX(H$65:H213,1)="Ver",IF(H213&gt;4.41,INT((887.99*SQRT(H213))-1264.5),IF(INT((H213-1.91)*200+100.5)&gt;0,INT((H213-1.91)*200+100.5),0)),""))))</f>
        <v/>
      </c>
      <c r="O213" s="17" t="str">
        <f t="shared" si="77"/>
        <v>0:00,00</v>
      </c>
      <c r="P213" s="18">
        <f t="shared" si="78"/>
        <v>207</v>
      </c>
      <c r="AC213" s="16" t="str">
        <f t="shared" si="73"/>
        <v/>
      </c>
    </row>
    <row r="214" spans="2:29" x14ac:dyDescent="0.25">
      <c r="B214" s="2">
        <f t="shared" si="74"/>
        <v>7</v>
      </c>
      <c r="C214" s="8" t="s">
        <v>155</v>
      </c>
      <c r="D214" s="9" t="str">
        <f t="shared" si="75"/>
        <v>U-Track</v>
      </c>
      <c r="E214" s="14">
        <v>8.18</v>
      </c>
      <c r="F214" s="15"/>
      <c r="G214" s="14"/>
      <c r="H214" s="14"/>
      <c r="I214" s="2">
        <f t="shared" si="76"/>
        <v>820</v>
      </c>
      <c r="K214" s="17">
        <f>IF(E214="","",IF(OR(E214="NM",E214="DNS",E214="DNF",E214="DQ"),0,IF(INDEX(E$5:E214,1)="60m",IF(INT(15365/IF($D$4="ET",E214,E214+0.24)-1058)&gt;0,INT(15365/IF($D$4="ET",E214,E214+0.24)-1058),0),IF(INDEX(E$5:E214,1)="40m",IF(INT(10834/IF($D$4="ET",E214,E214+0.24)-996)&gt;0,INT(10834/IF($D$4="ET",E214,E214+0.24)-996),0),""))))</f>
        <v>820</v>
      </c>
      <c r="L214" s="17" t="str">
        <f>IF(F214="","",IF(OR(F214="NM",F214="DNS",F214="DNF",F214="DQ"),0,IF(INDEX(F$65:F214,1)="1000m",IF(INT(276912/ ((LEFT(O214)*60)+MID(O214,3,2)+(MID(O214,6,2)/IF(VALUE(MID(O214,6,2))&lt;10,IF(VALUE(MID(O214,6,1))=0,100,10),100)))-738.5)&gt;0,INT(276912/ ((LEFT(O214)*60)+MID(O214,3,2)+(MID(O214,6,2)/IF(VALUE(MID(O214,6,2))&lt;10,IF(VALUE(MID(O214,6,1))=0,100,10),100)))-738.5),0),IF(INDEX(F$65:F214,1)="600m",IF(INT(160470.5/ ((LEFT(O214)*60)+MID(O214,3,2)+(MID(O214,6,2)/100))-811.35)&gt;0,INT(160470.5/ ((LEFT(O214)*60)+MID(O214,3,2)+(MID(O214,6,2)/100))-811.35),0),""))))</f>
        <v/>
      </c>
      <c r="M214" s="17" t="str">
        <f>IF(G214="","",IF(OR(G214="NM",G214="DNS",G214="DNF",G214="DQ"),0,IF(INDEX(G$65:G214,1)="Kogel",INT((303.73*SQRT(G214))-337.5),IF(INDEX(G$65:G214,1)="Vortex",IF(INT((126*SQRT(G214))-245.5)&gt;0,INT((126*SQRT(G214))-245.5),0),""))))</f>
        <v/>
      </c>
      <c r="N214" s="17" t="str">
        <f>IF(H214="","",IF(OR(H214="NM",H214="DNS",H214="DNF",H214="DQ"),0,IF(INDEX(H$65:H214,1)="Hoog",IF(H214&gt;1.35,INT((1977.53*SQRT(H214))-1698.5),INT((H214-0.67)*733.33333+100.7)),IF(INDEX(H$65:H214,1)="Ver",IF(H214&gt;4.41,INT((887.99*SQRT(H214))-1264.5),IF(INT((H214-1.91)*200+100.5)&gt;0,INT((H214-1.91)*200+100.5),0)),""))))</f>
        <v/>
      </c>
      <c r="O214" s="17" t="str">
        <f t="shared" si="77"/>
        <v>0:00,00</v>
      </c>
      <c r="P214" s="18">
        <f t="shared" si="78"/>
        <v>207</v>
      </c>
      <c r="AC214" s="16" t="str">
        <f t="shared" si="73"/>
        <v/>
      </c>
    </row>
    <row r="215" spans="2:29" x14ac:dyDescent="0.25">
      <c r="B215" s="2" t="str">
        <f t="shared" si="74"/>
        <v/>
      </c>
      <c r="C215" s="8"/>
      <c r="D215" s="9" t="str">
        <f t="shared" si="75"/>
        <v>U-Track</v>
      </c>
      <c r="E215" s="14"/>
      <c r="F215" s="15"/>
      <c r="G215" s="14"/>
      <c r="H215" s="14"/>
      <c r="I215" s="2" t="str">
        <f t="shared" si="76"/>
        <v/>
      </c>
      <c r="K215" s="17" t="str">
        <f>IF(E215="","",IF(OR(E215="NM",E215="DNS",E215="DNF",E215="DQ"),0,IF(INDEX(E$5:E215,1)="60m",IF(INT(15365/IF($D$4="ET",E215,E215+0.24)-1058)&gt;0,INT(15365/IF($D$4="ET",E215,E215+0.24)-1058),0),IF(INDEX(E$5:E215,1)="40m",IF(INT(10834/IF($D$4="ET",E215,E215+0.24)-996)&gt;0,INT(10834/IF($D$4="ET",E215,E215+0.24)-996),0),""))))</f>
        <v/>
      </c>
      <c r="L215" s="17" t="str">
        <f>IF(F215="","",IF(OR(F215="NM",F215="DNS",F215="DNF",F215="DQ"),0,IF(INDEX(F$65:F215,1)="1000m",IF(INT(276912/ ((LEFT(O215)*60)+MID(O215,3,2)+(MID(O215,6,2)/IF(VALUE(MID(O215,6,2))&lt;10,IF(VALUE(MID(O215,6,1))=0,100,10),100)))-738.5)&gt;0,INT(276912/ ((LEFT(O215)*60)+MID(O215,3,2)+(MID(O215,6,2)/IF(VALUE(MID(O215,6,2))&lt;10,IF(VALUE(MID(O215,6,1))=0,100,10),100)))-738.5),0),IF(INDEX(F$65:F215,1)="600m",IF(INT(160470.5/ ((LEFT(O215)*60)+MID(O215,3,2)+(MID(O215,6,2)/100))-811.35)&gt;0,INT(160470.5/ ((LEFT(O215)*60)+MID(O215,3,2)+(MID(O215,6,2)/100))-811.35),0),""))))</f>
        <v/>
      </c>
      <c r="M215" s="17" t="str">
        <f>IF(G215="","",IF(OR(G215="NM",G215="DNS",G215="DNF",G215="DQ"),0,IF(INDEX(G$65:G215,1)="Kogel",INT((303.73*SQRT(G215))-337.5),IF(INDEX(G$65:G215,1)="Vortex",IF(INT((126*SQRT(G215))-245.5)&gt;0,INT((126*SQRT(G215))-245.5),0),""))))</f>
        <v/>
      </c>
      <c r="N215" s="17" t="str">
        <f>IF(H215="","",IF(OR(H215="NM",H215="DNS",H215="DNF",H215="DQ"),0,IF(INDEX(H$65:H215,1)="Hoog",IF(H215&gt;1.35,INT((1977.53*SQRT(H215))-1698.5),INT((H215-0.67)*733.33333+100.7)),IF(INDEX(H$65:H215,1)="Ver",IF(H215&gt;4.41,INT((887.99*SQRT(H215))-1264.5),IF(INT((H215-1.91)*200+100.5)&gt;0,INT((H215-1.91)*200+100.5),0)),""))))</f>
        <v/>
      </c>
      <c r="O215" s="17" t="str">
        <f t="shared" si="77"/>
        <v>0:00,00</v>
      </c>
      <c r="P215" s="18">
        <f t="shared" si="78"/>
        <v>207</v>
      </c>
      <c r="AC215" s="16" t="str">
        <f t="shared" si="73"/>
        <v/>
      </c>
    </row>
    <row r="216" spans="2:29" x14ac:dyDescent="0.25">
      <c r="B216" s="2" t="str">
        <f t="shared" si="74"/>
        <v/>
      </c>
      <c r="C216" s="8"/>
      <c r="D216" s="9" t="str">
        <f t="shared" si="75"/>
        <v>U-Track</v>
      </c>
      <c r="E216" s="14"/>
      <c r="F216" s="15"/>
      <c r="G216" s="14"/>
      <c r="H216" s="14"/>
      <c r="I216" s="2" t="str">
        <f t="shared" si="76"/>
        <v/>
      </c>
      <c r="K216" s="17" t="str">
        <f>IF(E216="","",IF(OR(E216="NM",E216="DNS",E216="DNF",E216="DQ"),0,IF(INDEX(E$5:E216,1)="60m",IF(INT(15365/IF($D$4="ET",E216,E216+0.24)-1058)&gt;0,INT(15365/IF($D$4="ET",E216,E216+0.24)-1058),0),IF(INDEX(E$5:E216,1)="40m",IF(INT(10834/IF($D$4="ET",E216,E216+0.24)-996)&gt;0,INT(10834/IF($D$4="ET",E216,E216+0.24)-996),0),""))))</f>
        <v/>
      </c>
      <c r="L216" s="17" t="str">
        <f>IF(F216="","",IF(OR(F216="NM",F216="DNS",F216="DNF",F216="DQ"),0,IF(INDEX(F$65:F216,1)="1000m",IF(INT(276912/ ((LEFT(O216)*60)+MID(O216,3,2)+(MID(O216,6,2)/IF(VALUE(MID(O216,6,2))&lt;10,IF(VALUE(MID(O216,6,1))=0,100,10),100)))-738.5)&gt;0,INT(276912/ ((LEFT(O216)*60)+MID(O216,3,2)+(MID(O216,6,2)/IF(VALUE(MID(O216,6,2))&lt;10,IF(VALUE(MID(O216,6,1))=0,100,10),100)))-738.5),0),IF(INDEX(F$65:F216,1)="600m",IF(INT(160470.5/ ((LEFT(O216)*60)+MID(O216,3,2)+(MID(O216,6,2)/100))-811.35)&gt;0,INT(160470.5/ ((LEFT(O216)*60)+MID(O216,3,2)+(MID(O216,6,2)/100))-811.35),0),""))))</f>
        <v/>
      </c>
      <c r="M216" s="17" t="str">
        <f>IF(G216="","",IF(OR(G216="NM",G216="DNS",G216="DNF",G216="DQ"),0,IF(INDEX(G$65:G216,1)="Kogel",INT((303.73*SQRT(G216))-337.5),IF(INDEX(G$65:G216,1)="Vortex",IF(INT((126*SQRT(G216))-245.5)&gt;0,INT((126*SQRT(G216))-245.5),0),""))))</f>
        <v/>
      </c>
      <c r="N216" s="17" t="str">
        <f>IF(H216="","",IF(OR(H216="NM",H216="DNS",H216="DNF",H216="DQ"),0,IF(INDEX(H$65:H216,1)="Hoog",IF(H216&gt;1.35,INT((1977.53*SQRT(H216))-1698.5),INT((H216-0.67)*733.33333+100.7)),IF(INDEX(H$65:H216,1)="Ver",IF(H216&gt;4.41,INT((887.99*SQRT(H216))-1264.5),IF(INT((H216-1.91)*200+100.5)&gt;0,INT((H216-1.91)*200+100.5),0)),""))))</f>
        <v/>
      </c>
      <c r="O216" s="17" t="str">
        <f t="shared" si="77"/>
        <v>0:00,00</v>
      </c>
      <c r="P216" s="18">
        <f t="shared" si="78"/>
        <v>207</v>
      </c>
      <c r="AC216" s="16" t="str">
        <f t="shared" si="73"/>
        <v/>
      </c>
    </row>
    <row r="217" spans="2:29" x14ac:dyDescent="0.25">
      <c r="B217" s="2" t="str">
        <f t="shared" si="74"/>
        <v/>
      </c>
      <c r="C217" s="8"/>
      <c r="D217" s="9" t="str">
        <f t="shared" si="75"/>
        <v>U-Track</v>
      </c>
      <c r="E217" s="14"/>
      <c r="F217" s="15"/>
      <c r="G217" s="14"/>
      <c r="H217" s="14"/>
      <c r="I217" s="2" t="str">
        <f t="shared" si="76"/>
        <v/>
      </c>
      <c r="K217" s="17" t="str">
        <f>IF(E217="","",IF(OR(E217="NM",E217="DNS",E217="DNF",E217="DQ"),0,IF(INDEX(E$5:E217,1)="60m",IF(INT(15365/IF($D$4="ET",E217,E217+0.24)-1058)&gt;0,INT(15365/IF($D$4="ET",E217,E217+0.24)-1058),0),IF(INDEX(E$5:E217,1)="40m",IF(INT(10834/IF($D$4="ET",E217,E217+0.24)-996)&gt;0,INT(10834/IF($D$4="ET",E217,E217+0.24)-996),0),""))))</f>
        <v/>
      </c>
      <c r="L217" s="17" t="str">
        <f>IF(F217="","",IF(OR(F217="NM",F217="DNS",F217="DNF",F217="DQ"),0,IF(INDEX(F$65:F217,1)="1000m",IF(INT(276912/ ((LEFT(O217)*60)+MID(O217,3,2)+(MID(O217,6,2)/IF(VALUE(MID(O217,6,2))&lt;10,IF(VALUE(MID(O217,6,1))=0,100,10),100)))-738.5)&gt;0,INT(276912/ ((LEFT(O217)*60)+MID(O217,3,2)+(MID(O217,6,2)/IF(VALUE(MID(O217,6,2))&lt;10,IF(VALUE(MID(O217,6,1))=0,100,10),100)))-738.5),0),IF(INDEX(F$65:F217,1)="600m",IF(INT(160470.5/ ((LEFT(O217)*60)+MID(O217,3,2)+(MID(O217,6,2)/100))-811.35)&gt;0,INT(160470.5/ ((LEFT(O217)*60)+MID(O217,3,2)+(MID(O217,6,2)/100))-811.35),0),""))))</f>
        <v/>
      </c>
      <c r="M217" s="17" t="str">
        <f>IF(G217="","",IF(OR(G217="NM",G217="DNS",G217="DNF",G217="DQ"),0,IF(INDEX(G$65:G217,1)="Kogel",INT((303.73*SQRT(G217))-337.5),IF(INDEX(G$65:G217,1)="Vortex",IF(INT((126*SQRT(G217))-245.5)&gt;0,INT((126*SQRT(G217))-245.5),0),""))))</f>
        <v/>
      </c>
      <c r="N217" s="17" t="str">
        <f>IF(H217="","",IF(OR(H217="NM",H217="DNS",H217="DNF",H217="DQ"),0,IF(INDEX(H$65:H217,1)="Hoog",IF(H217&gt;1.35,INT((1977.53*SQRT(H217))-1698.5),INT((H217-0.67)*733.33333+100.7)),IF(INDEX(H$65:H217,1)="Ver",IF(H217&gt;4.41,INT((887.99*SQRT(H217))-1264.5),IF(INT((H217-1.91)*200+100.5)&gt;0,INT((H217-1.91)*200+100.5),0)),""))))</f>
        <v/>
      </c>
      <c r="O217" s="17" t="str">
        <f t="shared" si="77"/>
        <v>0:00,00</v>
      </c>
      <c r="P217" s="18">
        <f t="shared" si="78"/>
        <v>207</v>
      </c>
      <c r="AC217" s="16" t="str">
        <f t="shared" si="73"/>
        <v/>
      </c>
    </row>
    <row r="218" spans="2:29" x14ac:dyDescent="0.25">
      <c r="B218" s="2" t="str">
        <f t="shared" si="74"/>
        <v/>
      </c>
      <c r="C218" s="8"/>
      <c r="D218" s="9" t="str">
        <f t="shared" si="75"/>
        <v>U-Track</v>
      </c>
      <c r="E218" s="14"/>
      <c r="F218" s="15"/>
      <c r="G218" s="14"/>
      <c r="H218" s="14"/>
      <c r="I218" s="2" t="str">
        <f t="shared" si="76"/>
        <v/>
      </c>
      <c r="K218" s="17" t="str">
        <f>IF(E218="","",IF(OR(E218="NM",E218="DNS",E218="DNF",E218="DQ"),0,IF(INDEX(E$5:E218,1)="60m",IF(INT(15365/IF($D$4="ET",E218,E218+0.24)-1058)&gt;0,INT(15365/IF($D$4="ET",E218,E218+0.24)-1058),0),IF(INDEX(E$5:E218,1)="40m",IF(INT(10834/IF($D$4="ET",E218,E218+0.24)-996)&gt;0,INT(10834/IF($D$4="ET",E218,E218+0.24)-996),0),""))))</f>
        <v/>
      </c>
      <c r="L218" s="17" t="str">
        <f>IF(F218="","",IF(OR(F218="NM",F218="DNS",F218="DNF",F218="DQ"),0,IF(INDEX(F$65:F218,1)="1000m",IF(INT(276912/ ((LEFT(O218)*60)+MID(O218,3,2)+(MID(O218,6,2)/IF(VALUE(MID(O218,6,2))&lt;10,IF(VALUE(MID(O218,6,1))=0,100,10),100)))-738.5)&gt;0,INT(276912/ ((LEFT(O218)*60)+MID(O218,3,2)+(MID(O218,6,2)/IF(VALUE(MID(O218,6,2))&lt;10,IF(VALUE(MID(O218,6,1))=0,100,10),100)))-738.5),0),IF(INDEX(F$65:F218,1)="600m",IF(INT(160470.5/ ((LEFT(O218)*60)+MID(O218,3,2)+(MID(O218,6,2)/100))-811.35)&gt;0,INT(160470.5/ ((LEFT(O218)*60)+MID(O218,3,2)+(MID(O218,6,2)/100))-811.35),0),""))))</f>
        <v/>
      </c>
      <c r="M218" s="17" t="str">
        <f>IF(G218="","",IF(OR(G218="NM",G218="DNS",G218="DNF",G218="DQ"),0,IF(INDEX(G$65:G218,1)="Kogel",INT((303.73*SQRT(G218))-337.5),IF(INDEX(G$65:G218,1)="Vortex",IF(INT((126*SQRT(G218))-245.5)&gt;0,INT((126*SQRT(G218))-245.5),0),""))))</f>
        <v/>
      </c>
      <c r="N218" s="17" t="str">
        <f>IF(H218="","",IF(OR(H218="NM",H218="DNS",H218="DNF",H218="DQ"),0,IF(INDEX(H$65:H218,1)="Hoog",IF(H218&gt;1.35,INT((1977.53*SQRT(H218))-1698.5),INT((H218-0.67)*733.33333+100.7)),IF(INDEX(H$65:H218,1)="Ver",IF(H218&gt;4.41,INT((887.99*SQRT(H218))-1264.5),IF(INT((H218-1.91)*200+100.5)&gt;0,INT((H218-1.91)*200+100.5),0)),""))))</f>
        <v/>
      </c>
      <c r="O218" s="17" t="str">
        <f t="shared" si="77"/>
        <v>0:00,00</v>
      </c>
      <c r="P218" s="18">
        <f t="shared" si="78"/>
        <v>207</v>
      </c>
      <c r="AC218" s="16" t="str">
        <f t="shared" si="73"/>
        <v/>
      </c>
    </row>
    <row r="219" spans="2:29" x14ac:dyDescent="0.25">
      <c r="B219" s="2" t="str">
        <f t="shared" si="74"/>
        <v/>
      </c>
      <c r="C219" s="8"/>
      <c r="D219" s="9" t="str">
        <f t="shared" si="75"/>
        <v>U-Track</v>
      </c>
      <c r="E219" s="14"/>
      <c r="F219" s="15"/>
      <c r="G219" s="14"/>
      <c r="H219" s="14"/>
      <c r="I219" s="2" t="str">
        <f t="shared" si="76"/>
        <v/>
      </c>
      <c r="K219" s="17" t="str">
        <f>IF(E219="","",IF(OR(E219="NM",E219="DNS",E219="DNF",E219="DQ"),0,IF(INDEX(E$5:E219,1)="60m",IF(INT(15365/IF($D$4="ET",E219,E219+0.24)-1058)&gt;0,INT(15365/IF($D$4="ET",E219,E219+0.24)-1058),0),IF(INDEX(E$5:E219,1)="40m",IF(INT(10834/IF($D$4="ET",E219,E219+0.24)-996)&gt;0,INT(10834/IF($D$4="ET",E219,E219+0.24)-996),0),""))))</f>
        <v/>
      </c>
      <c r="L219" s="17" t="str">
        <f>IF(F219="","",IF(OR(F219="NM",F219="DNS",F219="DNF",F219="DQ"),0,IF(INDEX(F$65:F219,1)="1000m",IF(INT(276912/ ((LEFT(O219)*60)+MID(O219,3,2)+(MID(O219,6,2)/IF(VALUE(MID(O219,6,2))&lt;10,IF(VALUE(MID(O219,6,1))=0,100,10),100)))-738.5)&gt;0,INT(276912/ ((LEFT(O219)*60)+MID(O219,3,2)+(MID(O219,6,2)/IF(VALUE(MID(O219,6,2))&lt;10,IF(VALUE(MID(O219,6,1))=0,100,10),100)))-738.5),0),IF(INDEX(F$65:F219,1)="600m",IF(INT(160470.5/ ((LEFT(O219)*60)+MID(O219,3,2)+(MID(O219,6,2)/100))-811.35)&gt;0,INT(160470.5/ ((LEFT(O219)*60)+MID(O219,3,2)+(MID(O219,6,2)/100))-811.35),0),""))))</f>
        <v/>
      </c>
      <c r="M219" s="17" t="str">
        <f>IF(G219="","",IF(OR(G219="NM",G219="DNS",G219="DNF",G219="DQ"),0,IF(INDEX(G$65:G219,1)="Kogel",INT((303.73*SQRT(G219))-337.5),IF(INDEX(G$65:G219,1)="Vortex",IF(INT((126*SQRT(G219))-245.5)&gt;0,INT((126*SQRT(G219))-245.5),0),""))))</f>
        <v/>
      </c>
      <c r="N219" s="17" t="str">
        <f>IF(H219="","",IF(OR(H219="NM",H219="DNS",H219="DNF",H219="DQ"),0,IF(INDEX(H$65:H219,1)="Hoog",IF(H219&gt;1.35,INT((1977.53*SQRT(H219))-1698.5),INT((H219-0.67)*733.33333+100.7)),IF(INDEX(H$65:H219,1)="Ver",IF(H219&gt;4.41,INT((887.99*SQRT(H219))-1264.5),IF(INT((H219-1.91)*200+100.5)&gt;0,INT((H219-1.91)*200+100.5),0)),""))))</f>
        <v/>
      </c>
      <c r="O219" s="17" t="str">
        <f t="shared" si="77"/>
        <v>0:00,00</v>
      </c>
      <c r="P219" s="18">
        <f t="shared" si="78"/>
        <v>207</v>
      </c>
      <c r="AC219" s="16" t="str">
        <f t="shared" si="73"/>
        <v/>
      </c>
    </row>
    <row r="220" spans="2:29" x14ac:dyDescent="0.25">
      <c r="B220" s="2" t="str">
        <f t="shared" si="74"/>
        <v/>
      </c>
      <c r="C220" s="8"/>
      <c r="D220" s="9" t="str">
        <f t="shared" si="75"/>
        <v>U-Track</v>
      </c>
      <c r="E220" s="14"/>
      <c r="F220" s="15"/>
      <c r="G220" s="14"/>
      <c r="H220" s="14"/>
      <c r="I220" s="2" t="str">
        <f t="shared" si="76"/>
        <v/>
      </c>
      <c r="K220" s="17" t="str">
        <f>IF(E220="","",IF(OR(E220="NM",E220="DNS",E220="DNF",E220="DQ"),0,IF(INDEX(E$5:E220,1)="60m",IF(INT(15365/IF($D$4="ET",E220,E220+0.24)-1058)&gt;0,INT(15365/IF($D$4="ET",E220,E220+0.24)-1058),0),IF(INDEX(E$5:E220,1)="40m",IF(INT(10834/IF($D$4="ET",E220,E220+0.24)-996)&gt;0,INT(10834/IF($D$4="ET",E220,E220+0.24)-996),0),""))))</f>
        <v/>
      </c>
      <c r="L220" s="17" t="str">
        <f>IF(F220="","",IF(OR(F220="NM",F220="DNS",F220="DNF",F220="DQ"),0,IF(INDEX(F$65:F220,1)="1000m",IF(INT(276912/ ((LEFT(O220)*60)+MID(O220,3,2)+(MID(O220,6,2)/IF(VALUE(MID(O220,6,2))&lt;10,IF(VALUE(MID(O220,6,1))=0,100,10),100)))-738.5)&gt;0,INT(276912/ ((LEFT(O220)*60)+MID(O220,3,2)+(MID(O220,6,2)/IF(VALUE(MID(O220,6,2))&lt;10,IF(VALUE(MID(O220,6,1))=0,100,10),100)))-738.5),0),IF(INDEX(F$65:F220,1)="600m",IF(INT(160470.5/ ((LEFT(O220)*60)+MID(O220,3,2)+(MID(O220,6,2)/100))-811.35)&gt;0,INT(160470.5/ ((LEFT(O220)*60)+MID(O220,3,2)+(MID(O220,6,2)/100))-811.35),0),""))))</f>
        <v/>
      </c>
      <c r="M220" s="17" t="str">
        <f>IF(G220="","",IF(OR(G220="NM",G220="DNS",G220="DNF",G220="DQ"),0,IF(INDEX(G$65:G220,1)="Kogel",INT((303.73*SQRT(G220))-337.5),IF(INDEX(G$65:G220,1)="Vortex",IF(INT((126*SQRT(G220))-245.5)&gt;0,INT((126*SQRT(G220))-245.5),0),""))))</f>
        <v/>
      </c>
      <c r="N220" s="17" t="str">
        <f>IF(H220="","",IF(OR(H220="NM",H220="DNS",H220="DNF",H220="DQ"),0,IF(INDEX(H$65:H220,1)="Hoog",IF(H220&gt;1.35,INT((1977.53*SQRT(H220))-1698.5),INT((H220-0.67)*733.33333+100.7)),IF(INDEX(H$65:H220,1)="Ver",IF(H220&gt;4.41,INT((887.99*SQRT(H220))-1264.5),IF(INT((H220-1.91)*200+100.5)&gt;0,INT((H220-1.91)*200+100.5),0)),""))))</f>
        <v/>
      </c>
      <c r="O220" s="17" t="str">
        <f t="shared" si="77"/>
        <v>0:00,00</v>
      </c>
      <c r="P220" s="18">
        <f t="shared" si="78"/>
        <v>207</v>
      </c>
      <c r="AC220" s="16" t="str">
        <f t="shared" si="73"/>
        <v/>
      </c>
    </row>
    <row r="221" spans="2:29" x14ac:dyDescent="0.25">
      <c r="B221" s="2" t="str">
        <f t="shared" si="74"/>
        <v/>
      </c>
      <c r="C221" s="8"/>
      <c r="D221" s="9" t="str">
        <f t="shared" si="75"/>
        <v>U-Track</v>
      </c>
      <c r="E221" s="14"/>
      <c r="F221" s="15"/>
      <c r="G221" s="14"/>
      <c r="H221" s="14"/>
      <c r="I221" s="2" t="str">
        <f t="shared" si="76"/>
        <v/>
      </c>
      <c r="K221" s="17" t="str">
        <f>IF(E221="","",IF(OR(E221="NM",E221="DNS",E221="DNF",E221="DQ"),0,IF(INDEX(E$5:E221,1)="60m",IF(INT(15365/IF($D$4="ET",E221,E221+0.24)-1058)&gt;0,INT(15365/IF($D$4="ET",E221,E221+0.24)-1058),0),IF(INDEX(E$5:E221,1)="40m",IF(INT(10834/IF($D$4="ET",E221,E221+0.24)-996)&gt;0,INT(10834/IF($D$4="ET",E221,E221+0.24)-996),0),""))))</f>
        <v/>
      </c>
      <c r="L221" s="17" t="str">
        <f>IF(F221="","",IF(OR(F221="NM",F221="DNS",F221="DNF",F221="DQ"),0,IF(INDEX(F$65:F221,1)="1000m",IF(INT(276912/ ((LEFT(O221)*60)+MID(O221,3,2)+(MID(O221,6,2)/IF(VALUE(MID(O221,6,2))&lt;10,IF(VALUE(MID(O221,6,1))=0,100,10),100)))-738.5)&gt;0,INT(276912/ ((LEFT(O221)*60)+MID(O221,3,2)+(MID(O221,6,2)/IF(VALUE(MID(O221,6,2))&lt;10,IF(VALUE(MID(O221,6,1))=0,100,10),100)))-738.5),0),IF(INDEX(F$65:F221,1)="600m",IF(INT(160470.5/ ((LEFT(O221)*60)+MID(O221,3,2)+(MID(O221,6,2)/100))-811.35)&gt;0,INT(160470.5/ ((LEFT(O221)*60)+MID(O221,3,2)+(MID(O221,6,2)/100))-811.35),0),""))))</f>
        <v/>
      </c>
      <c r="M221" s="17" t="str">
        <f>IF(G221="","",IF(OR(G221="NM",G221="DNS",G221="DNF",G221="DQ"),0,IF(INDEX(G$65:G221,1)="Kogel",INT((303.73*SQRT(G221))-337.5),IF(INDEX(G$65:G221,1)="Vortex",IF(INT((126*SQRT(G221))-245.5)&gt;0,INT((126*SQRT(G221))-245.5),0),""))))</f>
        <v/>
      </c>
      <c r="N221" s="17" t="str">
        <f>IF(H221="","",IF(OR(H221="NM",H221="DNS",H221="DNF",H221="DQ"),0,IF(INDEX(H$65:H221,1)="Hoog",IF(H221&gt;1.35,INT((1977.53*SQRT(H221))-1698.5),INT((H221-0.67)*733.33333+100.7)),IF(INDEX(H$65:H221,1)="Ver",IF(H221&gt;4.41,INT((887.99*SQRT(H221))-1264.5),IF(INT((H221-1.91)*200+100.5)&gt;0,INT((H221-1.91)*200+100.5),0)),""))))</f>
        <v/>
      </c>
      <c r="O221" s="17" t="str">
        <f t="shared" si="77"/>
        <v>0:00,00</v>
      </c>
      <c r="P221" s="18">
        <f t="shared" si="78"/>
        <v>207</v>
      </c>
      <c r="AC221" s="16" t="str">
        <f t="shared" si="73"/>
        <v/>
      </c>
    </row>
    <row r="222" spans="2:29" x14ac:dyDescent="0.25">
      <c r="B222" s="2" t="str">
        <f t="shared" si="74"/>
        <v/>
      </c>
      <c r="C222" s="8"/>
      <c r="D222" s="9" t="str">
        <f t="shared" si="75"/>
        <v>U-Track</v>
      </c>
      <c r="E222" s="14"/>
      <c r="F222" s="15"/>
      <c r="G222" s="14"/>
      <c r="H222" s="14"/>
      <c r="I222" s="2" t="str">
        <f t="shared" si="76"/>
        <v/>
      </c>
      <c r="K222" s="17" t="str">
        <f>IF(E222="","",IF(OR(E222="NM",E222="DNS",E222="DNF",E222="DQ"),0,IF(INDEX(E$5:E222,1)="60m",IF(INT(15365/IF($D$4="ET",E222,E222+0.24)-1058)&gt;0,INT(15365/IF($D$4="ET",E222,E222+0.24)-1058),0),IF(INDEX(E$5:E222,1)="40m",IF(INT(10834/IF($D$4="ET",E222,E222+0.24)-996)&gt;0,INT(10834/IF($D$4="ET",E222,E222+0.24)-996),0),""))))</f>
        <v/>
      </c>
      <c r="L222" s="17" t="str">
        <f>IF(F222="","",IF(OR(F222="NM",F222="DNS",F222="DNF",F222="DQ"),0,IF(INDEX(F$65:F222,1)="1000m",IF(INT(276912/ ((LEFT(O222)*60)+MID(O222,3,2)+(MID(O222,6,2)/IF(VALUE(MID(O222,6,2))&lt;10,IF(VALUE(MID(O222,6,1))=0,100,10),100)))-738.5)&gt;0,INT(276912/ ((LEFT(O222)*60)+MID(O222,3,2)+(MID(O222,6,2)/IF(VALUE(MID(O222,6,2))&lt;10,IF(VALUE(MID(O222,6,1))=0,100,10),100)))-738.5),0),IF(INDEX(F$65:F222,1)="600m",IF(INT(160470.5/ ((LEFT(O222)*60)+MID(O222,3,2)+(MID(O222,6,2)/100))-811.35)&gt;0,INT(160470.5/ ((LEFT(O222)*60)+MID(O222,3,2)+(MID(O222,6,2)/100))-811.35),0),""))))</f>
        <v/>
      </c>
      <c r="M222" s="17" t="str">
        <f>IF(G222="","",IF(OR(G222="NM",G222="DNS",G222="DNF",G222="DQ"),0,IF(INDEX(G$65:G222,1)="Kogel",INT((303.73*SQRT(G222))-337.5),IF(INDEX(G$65:G222,1)="Vortex",IF(INT((126*SQRT(G222))-245.5)&gt;0,INT((126*SQRT(G222))-245.5),0),""))))</f>
        <v/>
      </c>
      <c r="N222" s="17" t="str">
        <f>IF(H222="","",IF(OR(H222="NM",H222="DNS",H222="DNF",H222="DQ"),0,IF(INDEX(H$65:H222,1)="Hoog",IF(H222&gt;1.35,INT((1977.53*SQRT(H222))-1698.5),INT((H222-0.67)*733.33333+100.7)),IF(INDEX(H$65:H222,1)="Ver",IF(H222&gt;4.41,INT((887.99*SQRT(H222))-1264.5),IF(INT((H222-1.91)*200+100.5)&gt;0,INT((H222-1.91)*200+100.5),0)),""))))</f>
        <v/>
      </c>
      <c r="O222" s="17" t="str">
        <f t="shared" si="77"/>
        <v>0:00,00</v>
      </c>
      <c r="P222" s="18">
        <f t="shared" si="78"/>
        <v>207</v>
      </c>
      <c r="AC222" s="16" t="str">
        <f t="shared" si="73"/>
        <v/>
      </c>
    </row>
    <row r="223" spans="2:29" x14ac:dyDescent="0.25">
      <c r="B223" s="2" t="str">
        <f t="shared" si="74"/>
        <v/>
      </c>
      <c r="C223" s="8"/>
      <c r="D223" s="9" t="str">
        <f t="shared" si="75"/>
        <v>U-Track</v>
      </c>
      <c r="E223" s="14"/>
      <c r="F223" s="15"/>
      <c r="G223" s="14"/>
      <c r="H223" s="14"/>
      <c r="I223" s="2" t="str">
        <f t="shared" si="76"/>
        <v/>
      </c>
      <c r="K223" s="17" t="str">
        <f>IF(E223="","",IF(OR(E223="NM",E223="DNS",E223="DNF",E223="DQ"),0,IF(INDEX(E$5:E223,1)="60m",IF(INT(15365/IF($D$4="ET",E223,E223+0.24)-1058)&gt;0,INT(15365/IF($D$4="ET",E223,E223+0.24)-1058),0),IF(INDEX(E$5:E223,1)="40m",IF(INT(10834/IF($D$4="ET",E223,E223+0.24)-996)&gt;0,INT(10834/IF($D$4="ET",E223,E223+0.24)-996),0),""))))</f>
        <v/>
      </c>
      <c r="L223" s="17" t="str">
        <f>IF(F223="","",IF(OR(F223="NM",F223="DNS",F223="DNF",F223="DQ"),0,IF(INDEX(F$65:F223,1)="1000m",IF(INT(276912/ ((LEFT(O223)*60)+MID(O223,3,2)+(MID(O223,6,2)/IF(VALUE(MID(O223,6,2))&lt;10,IF(VALUE(MID(O223,6,1))=0,100,10),100)))-738.5)&gt;0,INT(276912/ ((LEFT(O223)*60)+MID(O223,3,2)+(MID(O223,6,2)/IF(VALUE(MID(O223,6,2))&lt;10,IF(VALUE(MID(O223,6,1))=0,100,10),100)))-738.5),0),IF(INDEX(F$65:F223,1)="600m",IF(INT(160470.5/ ((LEFT(O223)*60)+MID(O223,3,2)+(MID(O223,6,2)/100))-811.35)&gt;0,INT(160470.5/ ((LEFT(O223)*60)+MID(O223,3,2)+(MID(O223,6,2)/100))-811.35),0),""))))</f>
        <v/>
      </c>
      <c r="M223" s="17" t="str">
        <f>IF(G223="","",IF(OR(G223="NM",G223="DNS",G223="DNF",G223="DQ"),0,IF(INDEX(G$65:G223,1)="Kogel",INT((303.73*SQRT(G223))-337.5),IF(INDEX(G$65:G223,1)="Vortex",IF(INT((126*SQRT(G223))-245.5)&gt;0,INT((126*SQRT(G223))-245.5),0),""))))</f>
        <v/>
      </c>
      <c r="N223" s="17" t="str">
        <f>IF(H223="","",IF(OR(H223="NM",H223="DNS",H223="DNF",H223="DQ"),0,IF(INDEX(H$65:H223,1)="Hoog",IF(H223&gt;1.35,INT((1977.53*SQRT(H223))-1698.5),INT((H223-0.67)*733.33333+100.7)),IF(INDEX(H$65:H223,1)="Ver",IF(H223&gt;4.41,INT((887.99*SQRT(H223))-1264.5),IF(INT((H223-1.91)*200+100.5)&gt;0,INT((H223-1.91)*200+100.5),0)),""))))</f>
        <v/>
      </c>
      <c r="O223" s="17" t="str">
        <f t="shared" si="77"/>
        <v>0:00,00</v>
      </c>
      <c r="P223" s="18">
        <f t="shared" si="78"/>
        <v>207</v>
      </c>
      <c r="AC223" s="16" t="str">
        <f t="shared" si="73"/>
        <v/>
      </c>
    </row>
    <row r="224" spans="2:29" x14ac:dyDescent="0.25">
      <c r="B224" s="2" t="str">
        <f t="shared" si="74"/>
        <v/>
      </c>
      <c r="C224" s="8"/>
      <c r="D224" s="9" t="str">
        <f t="shared" si="75"/>
        <v>U-Track</v>
      </c>
      <c r="E224" s="14"/>
      <c r="F224" s="15"/>
      <c r="G224" s="14"/>
      <c r="H224" s="14"/>
      <c r="I224" s="2" t="str">
        <f t="shared" si="76"/>
        <v/>
      </c>
      <c r="K224" s="17" t="str">
        <f>IF(E224="","",IF(OR(E224="NM",E224="DNS",E224="DNF",E224="DQ"),0,IF(INDEX(E$5:E224,1)="60m",IF(INT(15365/IF($D$4="ET",E224,E224+0.24)-1058)&gt;0,INT(15365/IF($D$4="ET",E224,E224+0.24)-1058),0),IF(INDEX(E$5:E224,1)="40m",IF(INT(10834/IF($D$4="ET",E224,E224+0.24)-996)&gt;0,INT(10834/IF($D$4="ET",E224,E224+0.24)-996),0),""))))</f>
        <v/>
      </c>
      <c r="L224" s="17" t="str">
        <f>IF(F224="","",IF(OR(F224="NM",F224="DNS",F224="DNF",F224="DQ"),0,IF(INDEX(F$65:F224,1)="1000m",IF(INT(276912/ ((LEFT(O224)*60)+MID(O224,3,2)+(MID(O224,6,2)/IF(VALUE(MID(O224,6,2))&lt;10,IF(VALUE(MID(O224,6,1))=0,100,10),100)))-738.5)&gt;0,INT(276912/ ((LEFT(O224)*60)+MID(O224,3,2)+(MID(O224,6,2)/IF(VALUE(MID(O224,6,2))&lt;10,IF(VALUE(MID(O224,6,1))=0,100,10),100)))-738.5),0),IF(INDEX(F$65:F224,1)="600m",IF(INT(160470.5/ ((LEFT(O224)*60)+MID(O224,3,2)+(MID(O224,6,2)/100))-811.35)&gt;0,INT(160470.5/ ((LEFT(O224)*60)+MID(O224,3,2)+(MID(O224,6,2)/100))-811.35),0),""))))</f>
        <v/>
      </c>
      <c r="M224" s="17" t="str">
        <f>IF(G224="","",IF(OR(G224="NM",G224="DNS",G224="DNF",G224="DQ"),0,IF(INDEX(G$65:G224,1)="Kogel",INT((303.73*SQRT(G224))-337.5),IF(INDEX(G$65:G224,1)="Vortex",IF(INT((126*SQRT(G224))-245.5)&gt;0,INT((126*SQRT(G224))-245.5),0),""))))</f>
        <v/>
      </c>
      <c r="N224" s="17" t="str">
        <f>IF(H224="","",IF(OR(H224="NM",H224="DNS",H224="DNF",H224="DQ"),0,IF(INDEX(H$65:H224,1)="Hoog",IF(H224&gt;1.35,INT((1977.53*SQRT(H224))-1698.5),INT((H224-0.67)*733.33333+100.7)),IF(INDEX(H$65:H224,1)="Ver",IF(H224&gt;4.41,INT((887.99*SQRT(H224))-1264.5),IF(INT((H224-1.91)*200+100.5)&gt;0,INT((H224-1.91)*200+100.5),0)),""))))</f>
        <v/>
      </c>
      <c r="O224" s="17" t="str">
        <f t="shared" si="77"/>
        <v>0:00,00</v>
      </c>
      <c r="P224" s="18">
        <f t="shared" si="78"/>
        <v>207</v>
      </c>
      <c r="AC224" s="16" t="str">
        <f t="shared" si="73"/>
        <v/>
      </c>
    </row>
    <row r="225" spans="1:29" x14ac:dyDescent="0.25">
      <c r="B225" s="2" t="str">
        <f t="shared" si="74"/>
        <v/>
      </c>
      <c r="C225" s="8"/>
      <c r="D225" s="9" t="str">
        <f t="shared" si="75"/>
        <v>U-Track</v>
      </c>
      <c r="E225" s="14"/>
      <c r="F225" s="15"/>
      <c r="G225" s="14"/>
      <c r="H225" s="14"/>
      <c r="I225" s="2" t="str">
        <f t="shared" si="76"/>
        <v/>
      </c>
      <c r="K225" s="17" t="str">
        <f>IF(E225="","",IF(OR(E225="NM",E225="DNS",E225="DNF",E225="DQ"),0,IF(INDEX(E$5:E225,1)="60m",IF(INT(15365/IF($D$4="ET",E225,E225+0.24)-1058)&gt;0,INT(15365/IF($D$4="ET",E225,E225+0.24)-1058),0),IF(INDEX(E$5:E225,1)="40m",IF(INT(10834/IF($D$4="ET",E225,E225+0.24)-996)&gt;0,INT(10834/IF($D$4="ET",E225,E225+0.24)-996),0),""))))</f>
        <v/>
      </c>
      <c r="L225" s="17" t="str">
        <f>IF(F225="","",IF(OR(F225="NM",F225="DNS",F225="DNF",F225="DQ"),0,IF(INDEX(F$65:F225,1)="1000m",IF(INT(276912/ ((LEFT(O225)*60)+MID(O225,3,2)+(MID(O225,6,2)/IF(VALUE(MID(O225,6,2))&lt;10,IF(VALUE(MID(O225,6,1))=0,100,10),100)))-738.5)&gt;0,INT(276912/ ((LEFT(O225)*60)+MID(O225,3,2)+(MID(O225,6,2)/IF(VALUE(MID(O225,6,2))&lt;10,IF(VALUE(MID(O225,6,1))=0,100,10),100)))-738.5),0),IF(INDEX(F$65:F225,1)="600m",IF(INT(160470.5/ ((LEFT(O225)*60)+MID(O225,3,2)+(MID(O225,6,2)/100))-811.35)&gt;0,INT(160470.5/ ((LEFT(O225)*60)+MID(O225,3,2)+(MID(O225,6,2)/100))-811.35),0),""))))</f>
        <v/>
      </c>
      <c r="M225" s="17" t="str">
        <f>IF(G225="","",IF(OR(G225="NM",G225="DNS",G225="DNF",G225="DQ"),0,IF(INDEX(G$65:G225,1)="Kogel",INT((303.73*SQRT(G225))-337.5),IF(INDEX(G$65:G225,1)="Vortex",IF(INT((126*SQRT(G225))-245.5)&gt;0,INT((126*SQRT(G225))-245.5),0),""))))</f>
        <v/>
      </c>
      <c r="N225" s="17" t="str">
        <f>IF(H225="","",IF(OR(H225="NM",H225="DNS",H225="DNF",H225="DQ"),0,IF(INDEX(H$65:H225,1)="Hoog",IF(H225&gt;1.35,INT((1977.53*SQRT(H225))-1698.5),INT((H225-0.67)*733.33333+100.7)),IF(INDEX(H$65:H225,1)="Ver",IF(H225&gt;4.41,INT((887.99*SQRT(H225))-1264.5),IF(INT((H225-1.91)*200+100.5)&gt;0,INT((H225-1.91)*200+100.5),0)),""))))</f>
        <v/>
      </c>
      <c r="O225" s="17" t="str">
        <f t="shared" si="77"/>
        <v>0:00,00</v>
      </c>
      <c r="P225" s="18">
        <f t="shared" si="78"/>
        <v>207</v>
      </c>
      <c r="AC225" s="16" t="str">
        <f t="shared" si="73"/>
        <v/>
      </c>
    </row>
    <row r="226" spans="1:29" x14ac:dyDescent="0.25">
      <c r="B226" s="2" t="str">
        <f t="shared" si="74"/>
        <v/>
      </c>
      <c r="C226" s="8"/>
      <c r="D226" s="9" t="str">
        <f t="shared" si="75"/>
        <v>U-Track</v>
      </c>
      <c r="E226" s="14"/>
      <c r="F226" s="15"/>
      <c r="G226" s="14"/>
      <c r="H226" s="14"/>
      <c r="I226" s="2" t="str">
        <f t="shared" si="76"/>
        <v/>
      </c>
      <c r="K226" s="17" t="str">
        <f>IF(E226="","",IF(OR(E226="NM",E226="DNS",E226="DNF",E226="DQ"),0,IF(INDEX(E$5:E226,1)="60m",IF(INT(15365/IF($D$4="ET",E226,E226+0.24)-1058)&gt;0,INT(15365/IF($D$4="ET",E226,E226+0.24)-1058),0),IF(INDEX(E$5:E226,1)="40m",IF(INT(10834/IF($D$4="ET",E226,E226+0.24)-996)&gt;0,INT(10834/IF($D$4="ET",E226,E226+0.24)-996),0),""))))</f>
        <v/>
      </c>
      <c r="L226" s="17" t="str">
        <f>IF(F226="","",IF(OR(F226="NM",F226="DNS",F226="DNF",F226="DQ"),0,IF(INDEX(F$65:F226,1)="1000m",IF(INT(276912/ ((LEFT(O226)*60)+MID(O226,3,2)+(MID(O226,6,2)/IF(VALUE(MID(O226,6,2))&lt;10,IF(VALUE(MID(O226,6,1))=0,100,10),100)))-738.5)&gt;0,INT(276912/ ((LEFT(O226)*60)+MID(O226,3,2)+(MID(O226,6,2)/IF(VALUE(MID(O226,6,2))&lt;10,IF(VALUE(MID(O226,6,1))=0,100,10),100)))-738.5),0),IF(INDEX(F$65:F226,1)="600m",IF(INT(160470.5/ ((LEFT(O226)*60)+MID(O226,3,2)+(MID(O226,6,2)/100))-811.35)&gt;0,INT(160470.5/ ((LEFT(O226)*60)+MID(O226,3,2)+(MID(O226,6,2)/100))-811.35),0),""))))</f>
        <v/>
      </c>
      <c r="M226" s="17" t="str">
        <f>IF(G226="","",IF(OR(G226="NM",G226="DNS",G226="DNF",G226="DQ"),0,IF(INDEX(G$65:G226,1)="Kogel",INT((303.73*SQRT(G226))-337.5),IF(INDEX(G$65:G226,1)="Vortex",IF(INT((126*SQRT(G226))-245.5)&gt;0,INT((126*SQRT(G226))-245.5),0),""))))</f>
        <v/>
      </c>
      <c r="N226" s="17" t="str">
        <f>IF(H226="","",IF(OR(H226="NM",H226="DNS",H226="DNF",H226="DQ"),0,IF(INDEX(H$65:H226,1)="Hoog",IF(H226&gt;1.35,INT((1977.53*SQRT(H226))-1698.5),INT((H226-0.67)*733.33333+100.7)),IF(INDEX(H$65:H226,1)="Ver",IF(H226&gt;4.41,INT((887.99*SQRT(H226))-1264.5),IF(INT((H226-1.91)*200+100.5)&gt;0,INT((H226-1.91)*200+100.5),0)),""))))</f>
        <v/>
      </c>
      <c r="O226" s="17" t="str">
        <f t="shared" si="77"/>
        <v>0:00,00</v>
      </c>
      <c r="P226" s="18">
        <f t="shared" si="78"/>
        <v>207</v>
      </c>
      <c r="AC226" s="16" t="str">
        <f t="shared" si="73"/>
        <v/>
      </c>
    </row>
    <row r="227" spans="1:29" x14ac:dyDescent="0.25">
      <c r="B227" s="2" t="str">
        <f t="shared" si="74"/>
        <v/>
      </c>
      <c r="C227" s="8"/>
      <c r="D227" s="9" t="str">
        <f t="shared" si="75"/>
        <v>U-Track</v>
      </c>
      <c r="E227" s="14"/>
      <c r="F227" s="15"/>
      <c r="G227" s="14"/>
      <c r="H227" s="14"/>
      <c r="I227" s="2" t="str">
        <f t="shared" si="76"/>
        <v/>
      </c>
      <c r="K227" s="17" t="str">
        <f>IF(E227="","",IF(OR(E227="NM",E227="DNS",E227="DNF",E227="DQ"),0,IF(INDEX(E$5:E227,1)="60m",IF(INT(15365/IF($D$4="ET",E227,E227+0.24)-1058)&gt;0,INT(15365/IF($D$4="ET",E227,E227+0.24)-1058),0),IF(INDEX(E$5:E227,1)="40m",IF(INT(10834/IF($D$4="ET",E227,E227+0.24)-996)&gt;0,INT(10834/IF($D$4="ET",E227,E227+0.24)-996),0),""))))</f>
        <v/>
      </c>
      <c r="L227" s="17" t="str">
        <f>IF(F227="","",IF(OR(F227="NM",F227="DNS",F227="DNF",F227="DQ"),0,IF(INDEX(F$65:F227,1)="1000m",IF(INT(276912/ ((LEFT(O227)*60)+MID(O227,3,2)+(MID(O227,6,2)/IF(VALUE(MID(O227,6,2))&lt;10,IF(VALUE(MID(O227,6,1))=0,100,10),100)))-738.5)&gt;0,INT(276912/ ((LEFT(O227)*60)+MID(O227,3,2)+(MID(O227,6,2)/IF(VALUE(MID(O227,6,2))&lt;10,IF(VALUE(MID(O227,6,1))=0,100,10),100)))-738.5),0),IF(INDEX(F$65:F227,1)="600m",IF(INT(160470.5/ ((LEFT(O227)*60)+MID(O227,3,2)+(MID(O227,6,2)/100))-811.35)&gt;0,INT(160470.5/ ((LEFT(O227)*60)+MID(O227,3,2)+(MID(O227,6,2)/100))-811.35),0),""))))</f>
        <v/>
      </c>
      <c r="M227" s="17" t="str">
        <f>IF(G227="","",IF(OR(G227="NM",G227="DNS",G227="DNF",G227="DQ"),0,IF(INDEX(G$65:G227,1)="Kogel",INT((303.73*SQRT(G227))-337.5),IF(INDEX(G$65:G227,1)="Vortex",IF(INT((126*SQRT(G227))-245.5)&gt;0,INT((126*SQRT(G227))-245.5),0),""))))</f>
        <v/>
      </c>
      <c r="N227" s="17" t="str">
        <f>IF(H227="","",IF(OR(H227="NM",H227="DNS",H227="DNF",H227="DQ"),0,IF(INDEX(H$65:H227,1)="Hoog",IF(H227&gt;1.35,INT((1977.53*SQRT(H227))-1698.5),INT((H227-0.67)*733.33333+100.7)),IF(INDEX(H$65:H227,1)="Ver",IF(H227&gt;4.41,INT((887.99*SQRT(H227))-1264.5),IF(INT((H227-1.91)*200+100.5)&gt;0,INT((H227-1.91)*200+100.5),0)),""))))</f>
        <v/>
      </c>
      <c r="O227" s="17" t="str">
        <f t="shared" si="77"/>
        <v>0:00,00</v>
      </c>
      <c r="P227" s="18">
        <f t="shared" si="78"/>
        <v>207</v>
      </c>
      <c r="AC227" s="16" t="str">
        <f t="shared" si="73"/>
        <v/>
      </c>
    </row>
    <row r="228" spans="1:29" x14ac:dyDescent="0.25">
      <c r="A228" s="2" t="s">
        <v>34</v>
      </c>
      <c r="B228" s="9" t="s">
        <v>49</v>
      </c>
      <c r="E228" s="2" t="s">
        <v>73</v>
      </c>
      <c r="P228" s="18">
        <f t="shared" si="78"/>
        <v>207</v>
      </c>
    </row>
    <row r="229" spans="1:29" x14ac:dyDescent="0.25">
      <c r="A229" s="2" t="s">
        <v>63</v>
      </c>
      <c r="B229" s="2" t="s">
        <v>13</v>
      </c>
      <c r="C229" s="2" t="s">
        <v>33</v>
      </c>
      <c r="D229" s="2" t="s">
        <v>24</v>
      </c>
      <c r="E229" s="2" t="s">
        <v>34</v>
      </c>
      <c r="F229" s="2" t="s">
        <v>35</v>
      </c>
      <c r="G229" s="20" t="s">
        <v>36</v>
      </c>
      <c r="H229" s="2" t="s">
        <v>37</v>
      </c>
      <c r="O229" s="17" t="str">
        <f>IF(B229="#",IF(RIGHT(B228,7)="4 x 60m","4x60m",IF(RIGHT(B228,7)="4 x 40m","4x40m","")),O228)</f>
        <v>4x40m</v>
      </c>
      <c r="P229" s="18">
        <f t="shared" si="78"/>
        <v>229</v>
      </c>
    </row>
    <row r="230" spans="1:29" x14ac:dyDescent="0.25">
      <c r="B230" s="2">
        <v>1</v>
      </c>
      <c r="C230" s="8"/>
      <c r="D230" s="9" t="str">
        <f t="shared" ref="D230:D235" si="79">IF(D$2&lt;&gt;"",D$2,"")</f>
        <v>U-Track</v>
      </c>
      <c r="E230" s="2" t="str">
        <f>IF(E229="Categorie",IF(LEFT(B228,16)="Jongens Pupil A1","JPA1",IF(LEFT(B228,16)="Jongens Pupil A2","JPA2",IF(LEFT(B228,15)="Jongens Pupil B","JPB",IF(LEFT(B228,15)="Jongens Pupil C","JPC",IF(LEFT(B228,15)="Jongens Pupil D","JPD",IF(LEFT(B228,16)="Meisjes Pupil A1","MPA1",IF(LEFT(B228,16)="Meisjes Pupil A2","MPA2",IF(LEFT(B228,15)="Meisjes Pupil B","MPB",IF(LEFT(B228,15)="Meisjes Pupil C","MPC",IF(LEFT(B228,15)="Meisjes Pupil D","MPD","")))))))))),E229)</f>
        <v>MPB</v>
      </c>
      <c r="F230" s="2">
        <v>4</v>
      </c>
      <c r="G230" s="14"/>
      <c r="H230" s="2" t="str">
        <f>IF(OR(G230="",G230="DNF",G230="DNS",G230="DQ",NOT(ISERROR(FIND("combi",LOWER(C230))))),"",IF(O230="4x60m",IF(INT(59225/IF($D$4="ET",G230,G230+0.24)-1030)&gt;0,INT(59225/IF($D$4="ET",G230,G230+0.24)-1030),0),IF(O230="4x40m",IF(INT(41050/IF($D$4="ET",G230,G230+0.24)-953)&gt;0,INT(41050/IF($D$4="ET",G230,G230+0.24)-953),0),"")))</f>
        <v/>
      </c>
      <c r="O230" s="17" t="str">
        <f>IF(B230="#",IF(RIGHT(B229,7)="4 x 60m","4x60m",IF(RIGHT(B229,7)="4 x 40m","4x40m","")),O229)</f>
        <v>4x40m</v>
      </c>
      <c r="P230" s="18">
        <f t="shared" si="78"/>
        <v>229</v>
      </c>
      <c r="AC230" s="16" t="str">
        <f>IF(AND($D$4="HT",G230&lt;&gt;""),IF(AND(OR(G230&lt;&gt;"DNF"),OR(G230&lt;&gt;"DNS"),OR(G230&lt;&gt;"DQ"),OR(RIGHT(TEXT(G230,"#,00"),1)&lt;&gt;"0",LEFT(RIGHT(TEXT(G230,"#,00"),3),1)&lt;&gt;",")),"ongeldig",""),"")</f>
        <v/>
      </c>
    </row>
    <row r="231" spans="1:29" x14ac:dyDescent="0.25">
      <c r="B231" s="2">
        <v>2</v>
      </c>
      <c r="C231" s="8"/>
      <c r="D231" s="9" t="str">
        <f t="shared" si="79"/>
        <v>U-Track</v>
      </c>
      <c r="E231" s="2" t="str">
        <f t="shared" ref="E231:E235" si="80">IF(E230="Categorie",IF(LEFT(B229,16)="Jongens Pupil A1","JPA1",IF(LEFT(B229,16)="Jongens Pupil A2","JPA2",IF(LEFT(B229,15)="Jongens Pupil B","JPB",IF(LEFT(B229,15)="Jongens Pupil C","JPC",IF(LEFT(B229,15)="Jongens Pupil D","JPD",IF(LEFT(B229,16)="Meisjes Pupil A1","MPA1",IF(LEFT(B229,16)="Meisjes Pupil A2","MPA2",IF(LEFT(B229,15)="Meisjes Pupil B","MPB",IF(LEFT(B229,15)="Meisjes Pupil C","MPC",IF(LEFT(B229,15)="Meisjes Pupil D","MPD","")))))))))),E230)</f>
        <v>MPB</v>
      </c>
      <c r="F231" s="2">
        <v>4</v>
      </c>
      <c r="G231" s="14"/>
      <c r="H231" s="2" t="str">
        <f t="shared" ref="H231:H235" si="81">IF(OR(G231="",G231="DNF",G231="DNS",G231="DQ",NOT(ISERROR(FIND("combi",LOWER(C231))))),"",IF(O231="4x60m",IF(INT(59225/IF($D$4="ET",G231,G231+0.24)-1030)&gt;0,INT(59225/IF($D$4="ET",G231,G231+0.24)-1030),0),IF(O231="4x40m",IF(INT(41050/IF($D$4="ET",G231,G231+0.24)-953)&gt;0,INT(41050/IF($D$4="ET",G231,G231+0.24)-953),0),"")))</f>
        <v/>
      </c>
      <c r="O231" s="17" t="str">
        <f t="shared" ref="O231:O235" si="82">IF(B231="#",IF(RIGHT(B230,7)="4 x 60m","4x60m",IF(RIGHT(B230,7)="4 x 40m","4x40m","")),O230)</f>
        <v>4x40m</v>
      </c>
      <c r="P231" s="18">
        <f t="shared" si="78"/>
        <v>229</v>
      </c>
      <c r="AC231" s="16" t="str">
        <f t="shared" ref="AC231:AC235" si="83">IF(AND($D$4="HT",G231&lt;&gt;""),IF(OR(RIGHT(TEXT(G231,"#,00"),1)&lt;&gt;"0",LEFT(RIGHT(TEXT(G231,"#,00"),3),1)&lt;&gt;","),"ongeldig",""),"")</f>
        <v/>
      </c>
    </row>
    <row r="232" spans="1:29" x14ac:dyDescent="0.25">
      <c r="B232" s="2">
        <v>3</v>
      </c>
      <c r="C232" s="8"/>
      <c r="D232" s="9" t="str">
        <f t="shared" si="79"/>
        <v>U-Track</v>
      </c>
      <c r="E232" s="2" t="str">
        <f t="shared" si="80"/>
        <v>MPB</v>
      </c>
      <c r="F232" s="2">
        <v>4</v>
      </c>
      <c r="G232" s="14"/>
      <c r="H232" s="2" t="str">
        <f t="shared" si="81"/>
        <v/>
      </c>
      <c r="O232" s="17" t="str">
        <f t="shared" si="82"/>
        <v>4x40m</v>
      </c>
      <c r="P232" s="18">
        <f t="shared" si="78"/>
        <v>229</v>
      </c>
      <c r="AC232" s="16" t="str">
        <f t="shared" si="83"/>
        <v/>
      </c>
    </row>
    <row r="233" spans="1:29" x14ac:dyDescent="0.25">
      <c r="B233" s="2">
        <v>4</v>
      </c>
      <c r="C233" s="8"/>
      <c r="D233" s="9" t="str">
        <f t="shared" si="79"/>
        <v>U-Track</v>
      </c>
      <c r="E233" s="2" t="str">
        <f t="shared" si="80"/>
        <v>MPB</v>
      </c>
      <c r="F233" s="2">
        <v>4</v>
      </c>
      <c r="G233" s="14"/>
      <c r="H233" s="2" t="str">
        <f t="shared" si="81"/>
        <v/>
      </c>
      <c r="O233" s="17" t="str">
        <f t="shared" si="82"/>
        <v>4x40m</v>
      </c>
      <c r="P233" s="18">
        <f t="shared" si="78"/>
        <v>229</v>
      </c>
      <c r="AC233" s="16" t="str">
        <f t="shared" si="83"/>
        <v/>
      </c>
    </row>
    <row r="234" spans="1:29" x14ac:dyDescent="0.25">
      <c r="B234" s="2">
        <v>5</v>
      </c>
      <c r="C234" s="8"/>
      <c r="D234" s="9" t="str">
        <f t="shared" si="79"/>
        <v>U-Track</v>
      </c>
      <c r="E234" s="2" t="str">
        <f t="shared" si="80"/>
        <v>MPB</v>
      </c>
      <c r="F234" s="2">
        <v>4</v>
      </c>
      <c r="G234" s="14"/>
      <c r="H234" s="2" t="str">
        <f t="shared" si="81"/>
        <v/>
      </c>
      <c r="O234" s="17" t="str">
        <f t="shared" si="82"/>
        <v>4x40m</v>
      </c>
      <c r="P234" s="18">
        <f t="shared" si="78"/>
        <v>229</v>
      </c>
      <c r="AC234" s="16" t="str">
        <f t="shared" si="83"/>
        <v/>
      </c>
    </row>
    <row r="235" spans="1:29" x14ac:dyDescent="0.25">
      <c r="B235" s="2">
        <v>6</v>
      </c>
      <c r="C235" s="8"/>
      <c r="D235" s="9" t="str">
        <f t="shared" si="79"/>
        <v>U-Track</v>
      </c>
      <c r="E235" s="2" t="str">
        <f t="shared" si="80"/>
        <v>MPB</v>
      </c>
      <c r="F235" s="2">
        <v>4</v>
      </c>
      <c r="G235" s="14"/>
      <c r="H235" s="2" t="str">
        <f t="shared" si="81"/>
        <v/>
      </c>
      <c r="O235" s="17" t="str">
        <f t="shared" si="82"/>
        <v>4x40m</v>
      </c>
      <c r="P235" s="18">
        <f t="shared" si="78"/>
        <v>229</v>
      </c>
      <c r="AC235" s="16" t="str">
        <f t="shared" si="83"/>
        <v/>
      </c>
    </row>
    <row r="236" spans="1:29" x14ac:dyDescent="0.25">
      <c r="A236" s="2" t="s">
        <v>34</v>
      </c>
      <c r="B236" s="9" t="s">
        <v>50</v>
      </c>
    </row>
    <row r="237" spans="1:29" x14ac:dyDescent="0.25">
      <c r="A237" s="2" t="s">
        <v>62</v>
      </c>
      <c r="B237" s="2" t="s">
        <v>13</v>
      </c>
      <c r="C237" s="2" t="s">
        <v>23</v>
      </c>
      <c r="D237" s="2" t="s">
        <v>24</v>
      </c>
      <c r="E237" s="11" t="s">
        <v>14</v>
      </c>
      <c r="F237" s="12" t="s">
        <v>15</v>
      </c>
      <c r="G237" s="11" t="s">
        <v>31</v>
      </c>
      <c r="H237" s="11" t="s">
        <v>25</v>
      </c>
      <c r="I237" s="5" t="s">
        <v>28</v>
      </c>
      <c r="J237" s="18"/>
      <c r="K237" s="19" t="str">
        <f>CONCATENATE(E237,"p")</f>
        <v>40mp</v>
      </c>
      <c r="L237" s="19" t="str">
        <f>CONCATENATE(F237,"p")</f>
        <v>600mp</v>
      </c>
      <c r="M237" s="19" t="str">
        <f>CONCATENATE(G237,"p")</f>
        <v>Vortexp</v>
      </c>
      <c r="N237" s="19" t="str">
        <f>CONCATENATE(H237,"p")</f>
        <v>Verp</v>
      </c>
      <c r="O237" s="19" t="str">
        <f>CONCATENATE(F237,"t")</f>
        <v>600mt</v>
      </c>
      <c r="P237" s="18">
        <f>IF(B237="#",ROW(B237),P236)</f>
        <v>237</v>
      </c>
    </row>
    <row r="238" spans="1:29" x14ac:dyDescent="0.25">
      <c r="B238" s="2">
        <f>IF(I238="","",RANK(I238,I$238:I$257))</f>
        <v>1</v>
      </c>
      <c r="C238" s="8" t="s">
        <v>138</v>
      </c>
      <c r="D238" s="9" t="str">
        <f>IF(D$2&lt;&gt;"",D$2,"")</f>
        <v>U-Track</v>
      </c>
      <c r="E238" s="14">
        <v>7.53</v>
      </c>
      <c r="F238" s="15">
        <v>1.7490740740740741E-3</v>
      </c>
      <c r="G238" s="14">
        <v>17.350000000000001</v>
      </c>
      <c r="H238" s="14">
        <v>3.09</v>
      </c>
      <c r="I238" s="2">
        <f>IF(SUM(K238:N238)&gt;0,SUM(K238:N238),"")</f>
        <v>1847</v>
      </c>
      <c r="K238" s="17">
        <f>IF(E238="","",IF(OR(E238="NM",E238="DNS",E238="DNF",E238="DQ"),0,IF(INDEX(E$5:E238,1)="60m",IF(INT(15365/IF($D$4="ET",E238,E238+0.24)-1058)&gt;0,INT(15365/IF($D$4="ET",E238,E238+0.24)-1058),0),IF(INDEX(E$5:E238,1)="40m",IF(INT(10834/IF($D$4="ET",E238,E238+0.24)-996)&gt;0,INT(10834/IF($D$4="ET",E238,E238+0.24)-996),0),""))))</f>
        <v>982</v>
      </c>
      <c r="L238" s="17">
        <f>IF(F238="","",IF(OR(F238="NM",F238="DNS",F238="DNF",F238="DQ"),0,IF(INDEX(F$95:F238,1)="1000m",IF(INT(276912/ ((LEFT(O238)*60)+MID(O238,3,2)+(MID(O238,6,2)/IF(VALUE(MID(O238,6,2))&lt;10,IF(VALUE(MID(O238,6,1))=0,100,10),100)))-738.5)&gt;0,INT(276912/ ((LEFT(O238)*60)+MID(O238,3,2)+(MID(O238,6,2)/IF(VALUE(MID(O238,6,2))&lt;10,IF(VALUE(MID(O238,6,1))=0,100,10),100)))-738.5),0),IF(INDEX(F$95:F238,1)="600m",IF(INT(160470.5/ ((LEFT(O238)*60)+MID(O238,3,2)+(MID(O238,6,2)/100))-811.35)&gt;0,INT(160470.5/ ((LEFT(O238)*60)+MID(O238,3,2)+(MID(O238,6,2)/100))-811.35),0),""))))</f>
        <v>250</v>
      </c>
      <c r="M238" s="17">
        <f>IF(G238="","",IF(OR(G238="NM",G238="DNS",G238="DNF",G238="DQ"),0,IF(INDEX(G$95:G238,1)="Kogel",INT((303.73*SQRT(G238))-337.5),IF(INDEX(G$95:G238,1)="Vortex",IF(INT((126*SQRT(G238))-245.5)&gt;0,INT((126*SQRT(G238))-245.5),0),""))))</f>
        <v>279</v>
      </c>
      <c r="N238" s="17">
        <f>IF(H238="","",IF(OR(H238="NM",H238="DNS",H238="DNF",H238="DQ"),0,IF(INDEX(H$95:H238,1)="Hoog",IF(H238&gt;1.35,INT((1977.53*SQRT(H238))-1698.5),INT((H238-0.67)*733.33333+100.7)),IF(INDEX(H$95:H238,1)="Ver",IF(H238&gt;4.41,INT((887.99*SQRT(H238))-1264.5),IF(INT((H238-1.91)*200+100.5)&gt;0,INT((H238-1.91)*200+100.5),0)),""))))</f>
        <v>336</v>
      </c>
      <c r="O238" s="17" t="str">
        <f>TEXT(F238,"[m]:ss,00")</f>
        <v>2:31,12</v>
      </c>
      <c r="P238" s="18">
        <f>IF(B238="#",ROW(B238),P237)</f>
        <v>237</v>
      </c>
      <c r="AC238" s="16" t="str">
        <f t="shared" ref="AC238:AC257" si="84">IF(AND($D$4="HT",E238&lt;&gt;"",F238&lt;&gt;""),IF(AND(OR(E238&lt;&gt;"DNF",F238&lt;&gt;"DNF"),OR(E238&lt;&gt;"DNF",F238&lt;&gt;"DNS"),OR(E238&lt;&gt;"DNF",F238&lt;&gt;"DQ"),OR(E238&lt;&gt;"DNS",F238&lt;&gt;"DNF"),OR(E238&lt;&gt;"DNS",F238&lt;&gt;"DNS"),OR(E238&lt;&gt;"DNS",F238&lt;&gt;"DQ"),OR(E238&lt;&gt;"DQ",F238&lt;&gt;"DNF"),OR(E238&lt;&gt;"DQ",F238&lt;&gt;"DNS"),OR(E238&lt;&gt;"DQ",F238&lt;&gt;"DQ"),OR(E238&lt;&gt;"DNF",OR(RIGHT(TEXT(F238,"[m]:ss,00"),1)&lt;&gt;"0",LEFT(RIGHT(TEXT(F238,"[m]:ss,00"),3),1)&lt;&gt;",")),OR(E238&lt;&gt;"DNS",OR(RIGHT(TEXT(F238,"[m]:ss,00"),1)&lt;&gt;"0",LEFT(RIGHT(TEXT(F238,"[m]:ss,00"),3),1)&lt;&gt;",")),OR(E238&lt;&gt;"DQ",OR(RIGHT(TEXT(F238,"[m]:ss,00"),1)&lt;&gt;"0",LEFT(RIGHT(TEXT(F238,"[m]:ss,00"),3),1)&lt;&gt;",")),OR(OR(RIGHT(TEXT(E238,"#,00"),1)&lt;&gt;"0",LEFT(RIGHT(TEXT(E238,"#,00"),3),1)&lt;&gt;","),OR(RIGHT(TEXT(F238,"[m]:ss,00"),1)&lt;&gt;"0",LEFT(RIGHT(TEXT(F238,"[m]:ss,00"),3),1)&lt;&gt;",")),OR(OR(RIGHT(TEXT(E238,"#,00"),1)&lt;&gt;"0",LEFT(RIGHT(TEXT(E238,"#,00"),3),1)&lt;&gt;","),OR(F238&lt;&gt;"DNF")),OR(OR(RIGHT(TEXT(E238,"#,00"),1)&lt;&gt;"0",LEFT(RIGHT(TEXT(E238,"#,00"),3),1)&lt;&gt;","),OR(F238&lt;&gt;"DNS")),OR(OR(RIGHT(TEXT(E238,"#,00"),1)&lt;&gt;"0",LEFT(RIGHT(TEXT(E238,"#,00"),3),1)&lt;&gt;","),OR(F238&lt;&gt;"DQ"))),"ongeldig",""),"")</f>
        <v/>
      </c>
    </row>
    <row r="239" spans="1:29" x14ac:dyDescent="0.25">
      <c r="B239" s="2">
        <f t="shared" ref="B239:B257" si="85">IF(I239="","",RANK(I239,I$238:I$257))</f>
        <v>3</v>
      </c>
      <c r="C239" s="8" t="s">
        <v>140</v>
      </c>
      <c r="D239" s="9" t="str">
        <f t="shared" ref="D239:D257" si="86">IF(D$2&lt;&gt;"",D$2,"")</f>
        <v>U-Track</v>
      </c>
      <c r="E239" s="14">
        <v>8.24</v>
      </c>
      <c r="F239" s="15">
        <v>1.8929398148148145E-3</v>
      </c>
      <c r="G239" s="14"/>
      <c r="H239" s="14"/>
      <c r="I239" s="2">
        <f t="shared" ref="I239:I257" si="87">IF(SUM(K239:N239)&gt;0,SUM(K239:N239),"")</f>
        <v>975</v>
      </c>
      <c r="K239" s="17">
        <f>IF(E239="","",IF(OR(E239="NM",E239="DNS",E239="DNF",E239="DQ"),0,IF(INDEX(E$5:E239,1)="60m",IF(INT(15365/IF($D$4="ET",E239,E239+0.24)-1058)&gt;0,INT(15365/IF($D$4="ET",E239,E239+0.24)-1058),0),IF(INDEX(E$5:E239,1)="40m",IF(INT(10834/IF($D$4="ET",E239,E239+0.24)-996)&gt;0,INT(10834/IF($D$4="ET",E239,E239+0.24)-996),0),""))))</f>
        <v>806</v>
      </c>
      <c r="L239" s="17">
        <f>IF(F239="","",IF(OR(F239="NM",F239="DNS",F239="DNF",F239="DQ"),0,IF(INDEX(F$95:F239,1)="1000m",IF(INT(276912/ ((LEFT(O239)*60)+MID(O239,3,2)+(MID(O239,6,2)/IF(VALUE(MID(O239,6,2))&lt;10,IF(VALUE(MID(O239,6,1))=0,100,10),100)))-738.5)&gt;0,INT(276912/ ((LEFT(O239)*60)+MID(O239,3,2)+(MID(O239,6,2)/IF(VALUE(MID(O239,6,2))&lt;10,IF(VALUE(MID(O239,6,1))=0,100,10),100)))-738.5),0),IF(INDEX(F$95:F239,1)="600m",IF(INT(160470.5/ ((LEFT(O239)*60)+MID(O239,3,2)+(MID(O239,6,2)/100))-811.35)&gt;0,INT(160470.5/ ((LEFT(O239)*60)+MID(O239,3,2)+(MID(O239,6,2)/100))-811.35),0),""))))</f>
        <v>169</v>
      </c>
      <c r="M239" s="17" t="str">
        <f>IF(G239="","",IF(OR(G239="NM",G239="DNS",G239="DNF",G239="DQ"),0,IF(INDEX(G$95:G239,1)="Kogel",INT((303.73*SQRT(G239))-337.5),IF(INDEX(G$95:G239,1)="Vortex",IF(INT((126*SQRT(G239))-245.5)&gt;0,INT((126*SQRT(G239))-245.5),0),""))))</f>
        <v/>
      </c>
      <c r="N239" s="17" t="str">
        <f>IF(H239="","",IF(OR(H239="NM",H239="DNS",H239="DNF",H239="DQ"),0,IF(INDEX(H$95:H239,1)="Hoog",IF(H239&gt;1.35,INT((1977.53*SQRT(H239))-1698.5),INT((H239-0.67)*733.33333+100.7)),IF(INDEX(H$95:H239,1)="Ver",IF(H239&gt;4.41,INT((887.99*SQRT(H239))-1264.5),IF(INT((H239-1.91)*200+100.5)&gt;0,INT((H239-1.91)*200+100.5),0)),""))))</f>
        <v/>
      </c>
      <c r="O239" s="17" t="str">
        <f t="shared" ref="O239:O257" si="88">TEXT(F239,"[m]:ss,00")</f>
        <v>2:43,55</v>
      </c>
      <c r="P239" s="18">
        <f t="shared" ref="P239:P265" si="89">IF(B239="#",ROW(B239),P238)</f>
        <v>237</v>
      </c>
      <c r="AC239" s="16" t="str">
        <f t="shared" si="84"/>
        <v/>
      </c>
    </row>
    <row r="240" spans="1:29" x14ac:dyDescent="0.25">
      <c r="B240" s="2">
        <f t="shared" si="85"/>
        <v>4</v>
      </c>
      <c r="C240" s="8" t="s">
        <v>141</v>
      </c>
      <c r="D240" s="9" t="str">
        <f t="shared" si="86"/>
        <v>U-Track</v>
      </c>
      <c r="E240" s="14">
        <v>8.48</v>
      </c>
      <c r="F240" s="15">
        <v>1.9028935185185184E-3</v>
      </c>
      <c r="G240" s="14"/>
      <c r="H240" s="14"/>
      <c r="I240" s="2">
        <f t="shared" si="87"/>
        <v>917</v>
      </c>
      <c r="K240" s="17">
        <f>IF(E240="","",IF(OR(E240="NM",E240="DNS",E240="DNF",E240="DQ"),0,IF(INDEX(E$5:E240,1)="60m",IF(INT(15365/IF($D$4="ET",E240,E240+0.24)-1058)&gt;0,INT(15365/IF($D$4="ET",E240,E240+0.24)-1058),0),IF(INDEX(E$5:E240,1)="40m",IF(INT(10834/IF($D$4="ET",E240,E240+0.24)-996)&gt;0,INT(10834/IF($D$4="ET",E240,E240+0.24)-996),0),""))))</f>
        <v>753</v>
      </c>
      <c r="L240" s="17">
        <f>IF(F240="","",IF(OR(F240="NM",F240="DNS",F240="DNF",F240="DQ"),0,IF(INDEX(F$95:F240,1)="1000m",IF(INT(276912/ ((LEFT(O240)*60)+MID(O240,3,2)+(MID(O240,6,2)/IF(VALUE(MID(O240,6,2))&lt;10,IF(VALUE(MID(O240,6,1))=0,100,10),100)))-738.5)&gt;0,INT(276912/ ((LEFT(O240)*60)+MID(O240,3,2)+(MID(O240,6,2)/IF(VALUE(MID(O240,6,2))&lt;10,IF(VALUE(MID(O240,6,1))=0,100,10),100)))-738.5),0),IF(INDEX(F$95:F240,1)="600m",IF(INT(160470.5/ ((LEFT(O240)*60)+MID(O240,3,2)+(MID(O240,6,2)/100))-811.35)&gt;0,INT(160470.5/ ((LEFT(O240)*60)+MID(O240,3,2)+(MID(O240,6,2)/100))-811.35),0),""))))</f>
        <v>164</v>
      </c>
      <c r="M240" s="17" t="str">
        <f>IF(G240="","",IF(OR(G240="NM",G240="DNS",G240="DNF",G240="DQ"),0,IF(INDEX(G$95:G240,1)="Kogel",INT((303.73*SQRT(G240))-337.5),IF(INDEX(G$95:G240,1)="Vortex",IF(INT((126*SQRT(G240))-245.5)&gt;0,INT((126*SQRT(G240))-245.5),0),""))))</f>
        <v/>
      </c>
      <c r="N240" s="17" t="str">
        <f>IF(H240="","",IF(OR(H240="NM",H240="DNS",H240="DNF",H240="DQ"),0,IF(INDEX(H$95:H240,1)="Hoog",IF(H240&gt;1.35,INT((1977.53*SQRT(H240))-1698.5),INT((H240-0.67)*733.33333+100.7)),IF(INDEX(H$95:H240,1)="Ver",IF(H240&gt;4.41,INT((887.99*SQRT(H240))-1264.5),IF(INT((H240-1.91)*200+100.5)&gt;0,INT((H240-1.91)*200+100.5),0)),""))))</f>
        <v/>
      </c>
      <c r="O240" s="17" t="str">
        <f t="shared" si="88"/>
        <v>2:44,41</v>
      </c>
      <c r="P240" s="18">
        <f t="shared" si="89"/>
        <v>237</v>
      </c>
      <c r="AC240" s="16" t="str">
        <f t="shared" si="84"/>
        <v/>
      </c>
    </row>
    <row r="241" spans="2:29" x14ac:dyDescent="0.25">
      <c r="B241" s="2">
        <f t="shared" si="85"/>
        <v>2</v>
      </c>
      <c r="C241" s="8" t="s">
        <v>142</v>
      </c>
      <c r="D241" s="9" t="str">
        <f t="shared" si="86"/>
        <v>U-Track</v>
      </c>
      <c r="E241" s="14">
        <v>8.59</v>
      </c>
      <c r="F241" s="15">
        <v>1.9090277777777777E-3</v>
      </c>
      <c r="G241" s="14"/>
      <c r="H241" s="14">
        <v>2.2000000000000002</v>
      </c>
      <c r="I241" s="2">
        <f t="shared" si="87"/>
        <v>1049</v>
      </c>
      <c r="K241" s="17">
        <f>IF(E241="","",IF(OR(E241="NM",E241="DNS",E241="DNF",E241="DQ"),0,IF(INDEX(E$5:E241,1)="60m",IF(INT(15365/IF($D$4="ET",E241,E241+0.24)-1058)&gt;0,INT(15365/IF($D$4="ET",E241,E241+0.24)-1058),0),IF(INDEX(E$5:E241,1)="40m",IF(INT(10834/IF($D$4="ET",E241,E241+0.24)-996)&gt;0,INT(10834/IF($D$4="ET",E241,E241+0.24)-996),0),""))))</f>
        <v>730</v>
      </c>
      <c r="L241" s="17">
        <f>IF(F241="","",IF(OR(F241="NM",F241="DNS",F241="DNF",F241="DQ"),0,IF(INDEX(F$95:F241,1)="1000m",IF(INT(276912/ ((LEFT(O241)*60)+MID(O241,3,2)+(MID(O241,6,2)/IF(VALUE(MID(O241,6,2))&lt;10,IF(VALUE(MID(O241,6,1))=0,100,10),100)))-738.5)&gt;0,INT(276912/ ((LEFT(O241)*60)+MID(O241,3,2)+(MID(O241,6,2)/IF(VALUE(MID(O241,6,2))&lt;10,IF(VALUE(MID(O241,6,1))=0,100,10),100)))-738.5),0),IF(INDEX(F$95:F241,1)="600m",IF(INT(160470.5/ ((LEFT(O241)*60)+MID(O241,3,2)+(MID(O241,6,2)/100))-811.35)&gt;0,INT(160470.5/ ((LEFT(O241)*60)+MID(O241,3,2)+(MID(O241,6,2)/100))-811.35),0),""))))</f>
        <v>161</v>
      </c>
      <c r="M241" s="17" t="str">
        <f>IF(G241="","",IF(OR(G241="NM",G241="DNS",G241="DNF",G241="DQ"),0,IF(INDEX(G$95:G241,1)="Kogel",INT((303.73*SQRT(G241))-337.5),IF(INDEX(G$95:G241,1)="Vortex",IF(INT((126*SQRT(G241))-245.5)&gt;0,INT((126*SQRT(G241))-245.5),0),""))))</f>
        <v/>
      </c>
      <c r="N241" s="17">
        <f>IF(H241="","",IF(OR(H241="NM",H241="DNS",H241="DNF",H241="DQ"),0,IF(INDEX(H$95:H241,1)="Hoog",IF(H241&gt;1.35,INT((1977.53*SQRT(H241))-1698.5),INT((H241-0.67)*733.33333+100.7)),IF(INDEX(H$95:H241,1)="Ver",IF(H241&gt;4.41,INT((887.99*SQRT(H241))-1264.5),IF(INT((H241-1.91)*200+100.5)&gt;0,INT((H241-1.91)*200+100.5),0)),""))))</f>
        <v>158</v>
      </c>
      <c r="O241" s="17" t="str">
        <f t="shared" si="88"/>
        <v>2:44,94</v>
      </c>
      <c r="P241" s="18">
        <f t="shared" si="89"/>
        <v>237</v>
      </c>
      <c r="AC241" s="16" t="str">
        <f t="shared" si="84"/>
        <v/>
      </c>
    </row>
    <row r="242" spans="2:29" x14ac:dyDescent="0.25">
      <c r="B242" s="2">
        <f t="shared" si="85"/>
        <v>5</v>
      </c>
      <c r="C242" s="8" t="s">
        <v>143</v>
      </c>
      <c r="D242" s="9" t="str">
        <f t="shared" si="86"/>
        <v>U-Track</v>
      </c>
      <c r="E242" s="14">
        <v>8.6999999999999993</v>
      </c>
      <c r="F242" s="15"/>
      <c r="G242" s="14"/>
      <c r="H242" s="14"/>
      <c r="I242" s="2">
        <f t="shared" si="87"/>
        <v>708</v>
      </c>
      <c r="K242" s="17">
        <f>IF(E242="","",IF(OR(E242="NM",E242="DNS",E242="DNF",E242="DQ"),0,IF(INDEX(E$5:E242,1)="60m",IF(INT(15365/IF($D$4="ET",E242,E242+0.24)-1058)&gt;0,INT(15365/IF($D$4="ET",E242,E242+0.24)-1058),0),IF(INDEX(E$5:E242,1)="40m",IF(INT(10834/IF($D$4="ET",E242,E242+0.24)-996)&gt;0,INT(10834/IF($D$4="ET",E242,E242+0.24)-996),0),""))))</f>
        <v>708</v>
      </c>
      <c r="L242" s="17" t="str">
        <f>IF(F242="","",IF(OR(F242="NM",F242="DNS",F242="DNF",F242="DQ"),0,IF(INDEX(F$95:F242,1)="1000m",IF(INT(276912/ ((LEFT(O242)*60)+MID(O242,3,2)+(MID(O242,6,2)/IF(VALUE(MID(O242,6,2))&lt;10,IF(VALUE(MID(O242,6,1))=0,100,10),100)))-738.5)&gt;0,INT(276912/ ((LEFT(O242)*60)+MID(O242,3,2)+(MID(O242,6,2)/IF(VALUE(MID(O242,6,2))&lt;10,IF(VALUE(MID(O242,6,1))=0,100,10),100)))-738.5),0),IF(INDEX(F$95:F242,1)="600m",IF(INT(160470.5/ ((LEFT(O242)*60)+MID(O242,3,2)+(MID(O242,6,2)/100))-811.35)&gt;0,INT(160470.5/ ((LEFT(O242)*60)+MID(O242,3,2)+(MID(O242,6,2)/100))-811.35),0),""))))</f>
        <v/>
      </c>
      <c r="M242" s="17" t="str">
        <f>IF(G242="","",IF(OR(G242="NM",G242="DNS",G242="DNF",G242="DQ"),0,IF(INDEX(G$95:G242,1)="Kogel",INT((303.73*SQRT(G242))-337.5),IF(INDEX(G$95:G242,1)="Vortex",IF(INT((126*SQRT(G242))-245.5)&gt;0,INT((126*SQRT(G242))-245.5),0),""))))</f>
        <v/>
      </c>
      <c r="N242" s="17" t="str">
        <f>IF(H242="","",IF(OR(H242="NM",H242="DNS",H242="DNF",H242="DQ"),0,IF(INDEX(H$95:H242,1)="Hoog",IF(H242&gt;1.35,INT((1977.53*SQRT(H242))-1698.5),INT((H242-0.67)*733.33333+100.7)),IF(INDEX(H$95:H242,1)="Ver",IF(H242&gt;4.41,INT((887.99*SQRT(H242))-1264.5),IF(INT((H242-1.91)*200+100.5)&gt;0,INT((H242-1.91)*200+100.5),0)),""))))</f>
        <v/>
      </c>
      <c r="O242" s="17" t="str">
        <f t="shared" si="88"/>
        <v>0:00,00</v>
      </c>
      <c r="P242" s="18">
        <f t="shared" si="89"/>
        <v>237</v>
      </c>
      <c r="AC242" s="16" t="str">
        <f t="shared" si="84"/>
        <v/>
      </c>
    </row>
    <row r="243" spans="2:29" x14ac:dyDescent="0.25">
      <c r="B243" s="2">
        <f t="shared" si="85"/>
        <v>7</v>
      </c>
      <c r="C243" s="8" t="s">
        <v>159</v>
      </c>
      <c r="D243" s="9" t="str">
        <f t="shared" si="86"/>
        <v>U-Track</v>
      </c>
      <c r="E243" s="14"/>
      <c r="F243" s="15"/>
      <c r="G243" s="14"/>
      <c r="H243" s="14">
        <v>2.36</v>
      </c>
      <c r="I243" s="2">
        <f t="shared" si="87"/>
        <v>190</v>
      </c>
      <c r="K243" s="17" t="str">
        <f>IF(E243="","",IF(OR(E243="NM",E243="DNS",E243="DNF",E243="DQ"),0,IF(INDEX(E$5:E243,1)="60m",IF(INT(15365/IF($D$4="ET",E243,E243+0.24)-1058)&gt;0,INT(15365/IF($D$4="ET",E243,E243+0.24)-1058),0),IF(INDEX(E$5:E243,1)="40m",IF(INT(10834/IF($D$4="ET",E243,E243+0.24)-996)&gt;0,INT(10834/IF($D$4="ET",E243,E243+0.24)-996),0),""))))</f>
        <v/>
      </c>
      <c r="L243" s="17" t="str">
        <f>IF(F243="","",IF(OR(F243="NM",F243="DNS",F243="DNF",F243="DQ"),0,IF(INDEX(F$95:F243,1)="1000m",IF(INT(276912/ ((LEFT(O243)*60)+MID(O243,3,2)+(MID(O243,6,2)/IF(VALUE(MID(O243,6,2))&lt;10,IF(VALUE(MID(O243,6,1))=0,100,10),100)))-738.5)&gt;0,INT(276912/ ((LEFT(O243)*60)+MID(O243,3,2)+(MID(O243,6,2)/IF(VALUE(MID(O243,6,2))&lt;10,IF(VALUE(MID(O243,6,1))=0,100,10),100)))-738.5),0),IF(INDEX(F$95:F243,1)="600m",IF(INT(160470.5/ ((LEFT(O243)*60)+MID(O243,3,2)+(MID(O243,6,2)/100))-811.35)&gt;0,INT(160470.5/ ((LEFT(O243)*60)+MID(O243,3,2)+(MID(O243,6,2)/100))-811.35),0),""))))</f>
        <v/>
      </c>
      <c r="M243" s="17" t="str">
        <f>IF(G243="","",IF(OR(G243="NM",G243="DNS",G243="DNF",G243="DQ"),0,IF(INDEX(G$95:G243,1)="Kogel",INT((303.73*SQRT(G243))-337.5),IF(INDEX(G$95:G243,1)="Vortex",IF(INT((126*SQRT(G243))-245.5)&gt;0,INT((126*SQRT(G243))-245.5),0),""))))</f>
        <v/>
      </c>
      <c r="N243" s="17">
        <f>IF(H243="","",IF(OR(H243="NM",H243="DNS",H243="DNF",H243="DQ"),0,IF(INDEX(H$95:H243,1)="Hoog",IF(H243&gt;1.35,INT((1977.53*SQRT(H243))-1698.5),INT((H243-0.67)*733.33333+100.7)),IF(INDEX(H$95:H243,1)="Ver",IF(H243&gt;4.41,INT((887.99*SQRT(H243))-1264.5),IF(INT((H243-1.91)*200+100.5)&gt;0,INT((H243-1.91)*200+100.5),0)),""))))</f>
        <v>190</v>
      </c>
      <c r="O243" s="17" t="str">
        <f t="shared" si="88"/>
        <v>0:00,00</v>
      </c>
      <c r="P243" s="18">
        <f t="shared" si="89"/>
        <v>237</v>
      </c>
      <c r="AC243" s="16" t="str">
        <f t="shared" si="84"/>
        <v/>
      </c>
    </row>
    <row r="244" spans="2:29" x14ac:dyDescent="0.25">
      <c r="B244" s="2">
        <f t="shared" si="85"/>
        <v>6</v>
      </c>
      <c r="C244" s="8" t="s">
        <v>168</v>
      </c>
      <c r="D244" s="9" t="str">
        <f t="shared" si="86"/>
        <v>U-Track</v>
      </c>
      <c r="E244" s="14"/>
      <c r="F244" s="15">
        <v>1.8083333333333335E-3</v>
      </c>
      <c r="G244" s="14">
        <v>11.93</v>
      </c>
      <c r="H244" s="14">
        <v>2.56</v>
      </c>
      <c r="I244" s="2">
        <f t="shared" si="87"/>
        <v>634</v>
      </c>
      <c r="K244" s="17" t="str">
        <f>IF(E244="","",IF(OR(E244="NM",E244="DNS",E244="DNF",E244="DQ"),0,IF(INDEX(E$5:E244,1)="60m",IF(INT(15365/IF($D$4="ET",E244,E244+0.24)-1058)&gt;0,INT(15365/IF($D$4="ET",E244,E244+0.24)-1058),0),IF(INDEX(E$5:E244,1)="40m",IF(INT(10834/IF($D$4="ET",E244,E244+0.24)-996)&gt;0,INT(10834/IF($D$4="ET",E244,E244+0.24)-996),0),""))))</f>
        <v/>
      </c>
      <c r="L244" s="17">
        <f>IF(F244="","",IF(OR(F244="NM",F244="DNS",F244="DNF",F244="DQ"),0,IF(INDEX(F$95:F244,1)="1000m",IF(INT(276912/ ((LEFT(O244)*60)+MID(O244,3,2)+(MID(O244,6,2)/IF(VALUE(MID(O244,6,2))&lt;10,IF(VALUE(MID(O244,6,1))=0,100,10),100)))-738.5)&gt;0,INT(276912/ ((LEFT(O244)*60)+MID(O244,3,2)+(MID(O244,6,2)/IF(VALUE(MID(O244,6,2))&lt;10,IF(VALUE(MID(O244,6,1))=0,100,10),100)))-738.5),0),IF(INDEX(F$95:F244,1)="600m",IF(INT(160470.5/ ((LEFT(O244)*60)+MID(O244,3,2)+(MID(O244,6,2)/100))-811.35)&gt;0,INT(160470.5/ ((LEFT(O244)*60)+MID(O244,3,2)+(MID(O244,6,2)/100))-811.35),0),""))))</f>
        <v>215</v>
      </c>
      <c r="M244" s="17">
        <f>IF(G244="","",IF(OR(G244="NM",G244="DNS",G244="DNF",G244="DQ"),0,IF(INDEX(G$95:G244,1)="Kogel",INT((303.73*SQRT(G244))-337.5),IF(INDEX(G$95:G244,1)="Vortex",IF(INT((126*SQRT(G244))-245.5)&gt;0,INT((126*SQRT(G244))-245.5),0),""))))</f>
        <v>189</v>
      </c>
      <c r="N244" s="17">
        <f>IF(H244="","",IF(OR(H244="NM",H244="DNS",H244="DNF",H244="DQ"),0,IF(INDEX(H$95:H244,1)="Hoog",IF(H244&gt;1.35,INT((1977.53*SQRT(H244))-1698.5),INT((H244-0.67)*733.33333+100.7)),IF(INDEX(H$95:H244,1)="Ver",IF(H244&gt;4.41,INT((887.99*SQRT(H244))-1264.5),IF(INT((H244-1.91)*200+100.5)&gt;0,INT((H244-1.91)*200+100.5),0)),""))))</f>
        <v>230</v>
      </c>
      <c r="O244" s="17" t="str">
        <f t="shared" si="88"/>
        <v>2:36,24</v>
      </c>
      <c r="P244" s="18">
        <f t="shared" si="89"/>
        <v>237</v>
      </c>
      <c r="AC244" s="16" t="str">
        <f t="shared" si="84"/>
        <v/>
      </c>
    </row>
    <row r="245" spans="2:29" x14ac:dyDescent="0.25">
      <c r="B245" s="2" t="str">
        <f t="shared" si="85"/>
        <v/>
      </c>
      <c r="C245" s="8"/>
      <c r="D245" s="9" t="str">
        <f t="shared" si="86"/>
        <v>U-Track</v>
      </c>
      <c r="E245" s="14"/>
      <c r="F245" s="15"/>
      <c r="G245" s="14"/>
      <c r="H245" s="14"/>
      <c r="I245" s="2" t="str">
        <f t="shared" si="87"/>
        <v/>
      </c>
      <c r="K245" s="17" t="str">
        <f>IF(E245="","",IF(OR(E245="NM",E245="DNS",E245="DNF",E245="DQ"),0,IF(INDEX(E$5:E245,1)="60m",IF(INT(15365/IF($D$4="ET",E245,E245+0.24)-1058)&gt;0,INT(15365/IF($D$4="ET",E245,E245+0.24)-1058),0),IF(INDEX(E$5:E245,1)="40m",IF(INT(10834/IF($D$4="ET",E245,E245+0.24)-996)&gt;0,INT(10834/IF($D$4="ET",E245,E245+0.24)-996),0),""))))</f>
        <v/>
      </c>
      <c r="L245" s="17" t="str">
        <f>IF(F245="","",IF(OR(F245="NM",F245="DNS",F245="DNF",F245="DQ"),0,IF(INDEX(F$95:F245,1)="1000m",IF(INT(276912/ ((LEFT(O245)*60)+MID(O245,3,2)+(MID(O245,6,2)/IF(VALUE(MID(O245,6,2))&lt;10,IF(VALUE(MID(O245,6,1))=0,100,10),100)))-738.5)&gt;0,INT(276912/ ((LEFT(O245)*60)+MID(O245,3,2)+(MID(O245,6,2)/IF(VALUE(MID(O245,6,2))&lt;10,IF(VALUE(MID(O245,6,1))=0,100,10),100)))-738.5),0),IF(INDEX(F$95:F245,1)="600m",IF(INT(160470.5/ ((LEFT(O245)*60)+MID(O245,3,2)+(MID(O245,6,2)/100))-811.35)&gt;0,INT(160470.5/ ((LEFT(O245)*60)+MID(O245,3,2)+(MID(O245,6,2)/100))-811.35),0),""))))</f>
        <v/>
      </c>
      <c r="M245" s="17" t="str">
        <f>IF(G245="","",IF(OR(G245="NM",G245="DNS",G245="DNF",G245="DQ"),0,IF(INDEX(G$95:G245,1)="Kogel",INT((303.73*SQRT(G245))-337.5),IF(INDEX(G$95:G245,1)="Vortex",IF(INT((126*SQRT(G245))-245.5)&gt;0,INT((126*SQRT(G245))-245.5),0),""))))</f>
        <v/>
      </c>
      <c r="N245" s="17" t="str">
        <f>IF(H245="","",IF(OR(H245="NM",H245="DNS",H245="DNF",H245="DQ"),0,IF(INDEX(H$95:H245,1)="Hoog",IF(H245&gt;1.35,INT((1977.53*SQRT(H245))-1698.5),INT((H245-0.67)*733.33333+100.7)),IF(INDEX(H$95:H245,1)="Ver",IF(H245&gt;4.41,INT((887.99*SQRT(H245))-1264.5),IF(INT((H245-1.91)*200+100.5)&gt;0,INT((H245-1.91)*200+100.5),0)),""))))</f>
        <v/>
      </c>
      <c r="O245" s="17" t="str">
        <f t="shared" si="88"/>
        <v>0:00,00</v>
      </c>
      <c r="P245" s="18">
        <f t="shared" si="89"/>
        <v>237</v>
      </c>
      <c r="AC245" s="16" t="str">
        <f t="shared" si="84"/>
        <v/>
      </c>
    </row>
    <row r="246" spans="2:29" x14ac:dyDescent="0.25">
      <c r="B246" s="2" t="str">
        <f t="shared" si="85"/>
        <v/>
      </c>
      <c r="C246" s="8"/>
      <c r="D246" s="9" t="str">
        <f t="shared" si="86"/>
        <v>U-Track</v>
      </c>
      <c r="E246" s="14"/>
      <c r="F246" s="15"/>
      <c r="G246" s="14"/>
      <c r="H246" s="14"/>
      <c r="I246" s="2" t="str">
        <f t="shared" si="87"/>
        <v/>
      </c>
      <c r="K246" s="17" t="str">
        <f>IF(E246="","",IF(OR(E246="NM",E246="DNS",E246="DNF",E246="DQ"),0,IF(INDEX(E$5:E246,1)="60m",IF(INT(15365/IF($D$4="ET",E246,E246+0.24)-1058)&gt;0,INT(15365/IF($D$4="ET",E246,E246+0.24)-1058),0),IF(INDEX(E$5:E246,1)="40m",IF(INT(10834/IF($D$4="ET",E246,E246+0.24)-996)&gt;0,INT(10834/IF($D$4="ET",E246,E246+0.24)-996),0),""))))</f>
        <v/>
      </c>
      <c r="L246" s="17" t="str">
        <f>IF(F246="","",IF(OR(F246="NM",F246="DNS",F246="DNF",F246="DQ"),0,IF(INDEX(F$95:F246,1)="1000m",IF(INT(276912/ ((LEFT(O246)*60)+MID(O246,3,2)+(MID(O246,6,2)/IF(VALUE(MID(O246,6,2))&lt;10,IF(VALUE(MID(O246,6,1))=0,100,10),100)))-738.5)&gt;0,INT(276912/ ((LEFT(O246)*60)+MID(O246,3,2)+(MID(O246,6,2)/IF(VALUE(MID(O246,6,2))&lt;10,IF(VALUE(MID(O246,6,1))=0,100,10),100)))-738.5),0),IF(INDEX(F$95:F246,1)="600m",IF(INT(160470.5/ ((LEFT(O246)*60)+MID(O246,3,2)+(MID(O246,6,2)/100))-811.35)&gt;0,INT(160470.5/ ((LEFT(O246)*60)+MID(O246,3,2)+(MID(O246,6,2)/100))-811.35),0),""))))</f>
        <v/>
      </c>
      <c r="M246" s="17" t="str">
        <f>IF(G246="","",IF(OR(G246="NM",G246="DNS",G246="DNF",G246="DQ"),0,IF(INDEX(G$95:G246,1)="Kogel",INT((303.73*SQRT(G246))-337.5),IF(INDEX(G$95:G246,1)="Vortex",IF(INT((126*SQRT(G246))-245.5)&gt;0,INT((126*SQRT(G246))-245.5),0),""))))</f>
        <v/>
      </c>
      <c r="N246" s="17" t="str">
        <f>IF(H246="","",IF(OR(H246="NM",H246="DNS",H246="DNF",H246="DQ"),0,IF(INDEX(H$95:H246,1)="Hoog",IF(H246&gt;1.35,INT((1977.53*SQRT(H246))-1698.5),INT((H246-0.67)*733.33333+100.7)),IF(INDEX(H$95:H246,1)="Ver",IF(H246&gt;4.41,INT((887.99*SQRT(H246))-1264.5),IF(INT((H246-1.91)*200+100.5)&gt;0,INT((H246-1.91)*200+100.5),0)),""))))</f>
        <v/>
      </c>
      <c r="O246" s="17" t="str">
        <f t="shared" si="88"/>
        <v>0:00,00</v>
      </c>
      <c r="P246" s="18">
        <f t="shared" si="89"/>
        <v>237</v>
      </c>
      <c r="AC246" s="16" t="str">
        <f t="shared" si="84"/>
        <v/>
      </c>
    </row>
    <row r="247" spans="2:29" x14ac:dyDescent="0.25">
      <c r="B247" s="2" t="str">
        <f t="shared" si="85"/>
        <v/>
      </c>
      <c r="C247" s="8"/>
      <c r="D247" s="9" t="str">
        <f t="shared" si="86"/>
        <v>U-Track</v>
      </c>
      <c r="E247" s="14"/>
      <c r="F247" s="15"/>
      <c r="G247" s="14"/>
      <c r="H247" s="14"/>
      <c r="I247" s="2" t="str">
        <f t="shared" si="87"/>
        <v/>
      </c>
      <c r="K247" s="17" t="str">
        <f>IF(E247="","",IF(OR(E247="NM",E247="DNS",E247="DNF",E247="DQ"),0,IF(INDEX(E$5:E247,1)="60m",IF(INT(15365/IF($D$4="ET",E247,E247+0.24)-1058)&gt;0,INT(15365/IF($D$4="ET",E247,E247+0.24)-1058),0),IF(INDEX(E$5:E247,1)="40m",IF(INT(10834/IF($D$4="ET",E247,E247+0.24)-996)&gt;0,INT(10834/IF($D$4="ET",E247,E247+0.24)-996),0),""))))</f>
        <v/>
      </c>
      <c r="L247" s="17" t="str">
        <f>IF(F247="","",IF(OR(F247="NM",F247="DNS",F247="DNF",F247="DQ"),0,IF(INDEX(F$95:F247,1)="1000m",IF(INT(276912/ ((LEFT(O247)*60)+MID(O247,3,2)+(MID(O247,6,2)/IF(VALUE(MID(O247,6,2))&lt;10,IF(VALUE(MID(O247,6,1))=0,100,10),100)))-738.5)&gt;0,INT(276912/ ((LEFT(O247)*60)+MID(O247,3,2)+(MID(O247,6,2)/IF(VALUE(MID(O247,6,2))&lt;10,IF(VALUE(MID(O247,6,1))=0,100,10),100)))-738.5),0),IF(INDEX(F$95:F247,1)="600m",IF(INT(160470.5/ ((LEFT(O247)*60)+MID(O247,3,2)+(MID(O247,6,2)/100))-811.35)&gt;0,INT(160470.5/ ((LEFT(O247)*60)+MID(O247,3,2)+(MID(O247,6,2)/100))-811.35),0),""))))</f>
        <v/>
      </c>
      <c r="M247" s="17" t="str">
        <f>IF(G247="","",IF(OR(G247="NM",G247="DNS",G247="DNF",G247="DQ"),0,IF(INDEX(G$95:G247,1)="Kogel",INT((303.73*SQRT(G247))-337.5),IF(INDEX(G$95:G247,1)="Vortex",IF(INT((126*SQRT(G247))-245.5)&gt;0,INT((126*SQRT(G247))-245.5),0),""))))</f>
        <v/>
      </c>
      <c r="N247" s="17" t="str">
        <f>IF(H247="","",IF(OR(H247="NM",H247="DNS",H247="DNF",H247="DQ"),0,IF(INDEX(H$95:H247,1)="Hoog",IF(H247&gt;1.35,INT((1977.53*SQRT(H247))-1698.5),INT((H247-0.67)*733.33333+100.7)),IF(INDEX(H$95:H247,1)="Ver",IF(H247&gt;4.41,INT((887.99*SQRT(H247))-1264.5),IF(INT((H247-1.91)*200+100.5)&gt;0,INT((H247-1.91)*200+100.5),0)),""))))</f>
        <v/>
      </c>
      <c r="O247" s="17" t="str">
        <f t="shared" si="88"/>
        <v>0:00,00</v>
      </c>
      <c r="P247" s="18">
        <f t="shared" si="89"/>
        <v>237</v>
      </c>
      <c r="AC247" s="16" t="str">
        <f t="shared" si="84"/>
        <v/>
      </c>
    </row>
    <row r="248" spans="2:29" x14ac:dyDescent="0.25">
      <c r="B248" s="2" t="str">
        <f t="shared" si="85"/>
        <v/>
      </c>
      <c r="C248" s="8"/>
      <c r="D248" s="9" t="str">
        <f t="shared" si="86"/>
        <v>U-Track</v>
      </c>
      <c r="E248" s="14"/>
      <c r="F248" s="15"/>
      <c r="G248" s="14"/>
      <c r="H248" s="14"/>
      <c r="I248" s="2" t="str">
        <f t="shared" si="87"/>
        <v/>
      </c>
      <c r="K248" s="17" t="str">
        <f>IF(E248="","",IF(OR(E248="NM",E248="DNS",E248="DNF",E248="DQ"),0,IF(INDEX(E$5:E248,1)="60m",IF(INT(15365/IF($D$4="ET",E248,E248+0.24)-1058)&gt;0,INT(15365/IF($D$4="ET",E248,E248+0.24)-1058),0),IF(INDEX(E$5:E248,1)="40m",IF(INT(10834/IF($D$4="ET",E248,E248+0.24)-996)&gt;0,INT(10834/IF($D$4="ET",E248,E248+0.24)-996),0),""))))</f>
        <v/>
      </c>
      <c r="L248" s="17" t="str">
        <f>IF(F248="","",IF(OR(F248="NM",F248="DNS",F248="DNF",F248="DQ"),0,IF(INDEX(F$95:F248,1)="1000m",IF(INT(276912/ ((LEFT(O248)*60)+MID(O248,3,2)+(MID(O248,6,2)/IF(VALUE(MID(O248,6,2))&lt;10,IF(VALUE(MID(O248,6,1))=0,100,10),100)))-738.5)&gt;0,INT(276912/ ((LEFT(O248)*60)+MID(O248,3,2)+(MID(O248,6,2)/IF(VALUE(MID(O248,6,2))&lt;10,IF(VALUE(MID(O248,6,1))=0,100,10),100)))-738.5),0),IF(INDEX(F$95:F248,1)="600m",IF(INT(160470.5/ ((LEFT(O248)*60)+MID(O248,3,2)+(MID(O248,6,2)/100))-811.35)&gt;0,INT(160470.5/ ((LEFT(O248)*60)+MID(O248,3,2)+(MID(O248,6,2)/100))-811.35),0),""))))</f>
        <v/>
      </c>
      <c r="M248" s="17" t="str">
        <f>IF(G248="","",IF(OR(G248="NM",G248="DNS",G248="DNF",G248="DQ"),0,IF(INDEX(G$95:G248,1)="Kogel",INT((303.73*SQRT(G248))-337.5),IF(INDEX(G$95:G248,1)="Vortex",IF(INT((126*SQRT(G248))-245.5)&gt;0,INT((126*SQRT(G248))-245.5),0),""))))</f>
        <v/>
      </c>
      <c r="N248" s="17" t="str">
        <f>IF(H248="","",IF(OR(H248="NM",H248="DNS",H248="DNF",H248="DQ"),0,IF(INDEX(H$95:H248,1)="Hoog",IF(H248&gt;1.35,INT((1977.53*SQRT(H248))-1698.5),INT((H248-0.67)*733.33333+100.7)),IF(INDEX(H$95:H248,1)="Ver",IF(H248&gt;4.41,INT((887.99*SQRT(H248))-1264.5),IF(INT((H248-1.91)*200+100.5)&gt;0,INT((H248-1.91)*200+100.5),0)),""))))</f>
        <v/>
      </c>
      <c r="O248" s="17" t="str">
        <f t="shared" si="88"/>
        <v>0:00,00</v>
      </c>
      <c r="P248" s="18">
        <f t="shared" si="89"/>
        <v>237</v>
      </c>
      <c r="AC248" s="16" t="str">
        <f t="shared" si="84"/>
        <v/>
      </c>
    </row>
    <row r="249" spans="2:29" x14ac:dyDescent="0.25">
      <c r="B249" s="2" t="str">
        <f t="shared" si="85"/>
        <v/>
      </c>
      <c r="C249" s="8"/>
      <c r="D249" s="9" t="str">
        <f t="shared" si="86"/>
        <v>U-Track</v>
      </c>
      <c r="E249" s="14"/>
      <c r="F249" s="15"/>
      <c r="G249" s="14"/>
      <c r="H249" s="14"/>
      <c r="I249" s="2" t="str">
        <f t="shared" si="87"/>
        <v/>
      </c>
      <c r="K249" s="17" t="str">
        <f>IF(E249="","",IF(OR(E249="NM",E249="DNS",E249="DNF",E249="DQ"),0,IF(INDEX(E$5:E249,1)="60m",IF(INT(15365/IF($D$4="ET",E249,E249+0.24)-1058)&gt;0,INT(15365/IF($D$4="ET",E249,E249+0.24)-1058),0),IF(INDEX(E$5:E249,1)="40m",IF(INT(10834/IF($D$4="ET",E249,E249+0.24)-996)&gt;0,INT(10834/IF($D$4="ET",E249,E249+0.24)-996),0),""))))</f>
        <v/>
      </c>
      <c r="L249" s="17" t="str">
        <f>IF(F249="","",IF(OR(F249="NM",F249="DNS",F249="DNF",F249="DQ"),0,IF(INDEX(F$95:F249,1)="1000m",IF(INT(276912/ ((LEFT(O249)*60)+MID(O249,3,2)+(MID(O249,6,2)/IF(VALUE(MID(O249,6,2))&lt;10,IF(VALUE(MID(O249,6,1))=0,100,10),100)))-738.5)&gt;0,INT(276912/ ((LEFT(O249)*60)+MID(O249,3,2)+(MID(O249,6,2)/IF(VALUE(MID(O249,6,2))&lt;10,IF(VALUE(MID(O249,6,1))=0,100,10),100)))-738.5),0),IF(INDEX(F$95:F249,1)="600m",IF(INT(160470.5/ ((LEFT(O249)*60)+MID(O249,3,2)+(MID(O249,6,2)/100))-811.35)&gt;0,INT(160470.5/ ((LEFT(O249)*60)+MID(O249,3,2)+(MID(O249,6,2)/100))-811.35),0),""))))</f>
        <v/>
      </c>
      <c r="M249" s="17" t="str">
        <f>IF(G249="","",IF(OR(G249="NM",G249="DNS",G249="DNF",G249="DQ"),0,IF(INDEX(G$95:G249,1)="Kogel",INT((303.73*SQRT(G249))-337.5),IF(INDEX(G$95:G249,1)="Vortex",IF(INT((126*SQRT(G249))-245.5)&gt;0,INT((126*SQRT(G249))-245.5),0),""))))</f>
        <v/>
      </c>
      <c r="N249" s="17" t="str">
        <f>IF(H249="","",IF(OR(H249="NM",H249="DNS",H249="DNF",H249="DQ"),0,IF(INDEX(H$95:H249,1)="Hoog",IF(H249&gt;1.35,INT((1977.53*SQRT(H249))-1698.5),INT((H249-0.67)*733.33333+100.7)),IF(INDEX(H$95:H249,1)="Ver",IF(H249&gt;4.41,INT((887.99*SQRT(H249))-1264.5),IF(INT((H249-1.91)*200+100.5)&gt;0,INT((H249-1.91)*200+100.5),0)),""))))</f>
        <v/>
      </c>
      <c r="O249" s="17" t="str">
        <f t="shared" si="88"/>
        <v>0:00,00</v>
      </c>
      <c r="P249" s="18">
        <f t="shared" si="89"/>
        <v>237</v>
      </c>
      <c r="AC249" s="16" t="str">
        <f t="shared" si="84"/>
        <v/>
      </c>
    </row>
    <row r="250" spans="2:29" x14ac:dyDescent="0.25">
      <c r="B250" s="2" t="str">
        <f t="shared" si="85"/>
        <v/>
      </c>
      <c r="C250" s="8"/>
      <c r="D250" s="9" t="str">
        <f t="shared" si="86"/>
        <v>U-Track</v>
      </c>
      <c r="E250" s="14"/>
      <c r="F250" s="15"/>
      <c r="G250" s="14"/>
      <c r="H250" s="14"/>
      <c r="I250" s="2" t="str">
        <f t="shared" si="87"/>
        <v/>
      </c>
      <c r="K250" s="17" t="str">
        <f>IF(E250="","",IF(OR(E250="NM",E250="DNS",E250="DNF",E250="DQ"),0,IF(INDEX(E$5:E250,1)="60m",IF(INT(15365/IF($D$4="ET",E250,E250+0.24)-1058)&gt;0,INT(15365/IF($D$4="ET",E250,E250+0.24)-1058),0),IF(INDEX(E$5:E250,1)="40m",IF(INT(10834/IF($D$4="ET",E250,E250+0.24)-996)&gt;0,INT(10834/IF($D$4="ET",E250,E250+0.24)-996),0),""))))</f>
        <v/>
      </c>
      <c r="L250" s="17" t="str">
        <f>IF(F250="","",IF(OR(F250="NM",F250="DNS",F250="DNF",F250="DQ"),0,IF(INDEX(F$95:F250,1)="1000m",IF(INT(276912/ ((LEFT(O250)*60)+MID(O250,3,2)+(MID(O250,6,2)/IF(VALUE(MID(O250,6,2))&lt;10,IF(VALUE(MID(O250,6,1))=0,100,10),100)))-738.5)&gt;0,INT(276912/ ((LEFT(O250)*60)+MID(O250,3,2)+(MID(O250,6,2)/IF(VALUE(MID(O250,6,2))&lt;10,IF(VALUE(MID(O250,6,1))=0,100,10),100)))-738.5),0),IF(INDEX(F$95:F250,1)="600m",IF(INT(160470.5/ ((LEFT(O250)*60)+MID(O250,3,2)+(MID(O250,6,2)/100))-811.35)&gt;0,INT(160470.5/ ((LEFT(O250)*60)+MID(O250,3,2)+(MID(O250,6,2)/100))-811.35),0),""))))</f>
        <v/>
      </c>
      <c r="M250" s="17" t="str">
        <f>IF(G250="","",IF(OR(G250="NM",G250="DNS",G250="DNF",G250="DQ"),0,IF(INDEX(G$95:G250,1)="Kogel",INT((303.73*SQRT(G250))-337.5),IF(INDEX(G$95:G250,1)="Vortex",IF(INT((126*SQRT(G250))-245.5)&gt;0,INT((126*SQRT(G250))-245.5),0),""))))</f>
        <v/>
      </c>
      <c r="N250" s="17" t="str">
        <f>IF(H250="","",IF(OR(H250="NM",H250="DNS",H250="DNF",H250="DQ"),0,IF(INDEX(H$95:H250,1)="Hoog",IF(H250&gt;1.35,INT((1977.53*SQRT(H250))-1698.5),INT((H250-0.67)*733.33333+100.7)),IF(INDEX(H$95:H250,1)="Ver",IF(H250&gt;4.41,INT((887.99*SQRT(H250))-1264.5),IF(INT((H250-1.91)*200+100.5)&gt;0,INT((H250-1.91)*200+100.5),0)),""))))</f>
        <v/>
      </c>
      <c r="O250" s="17" t="str">
        <f t="shared" si="88"/>
        <v>0:00,00</v>
      </c>
      <c r="P250" s="18">
        <f t="shared" si="89"/>
        <v>237</v>
      </c>
      <c r="AC250" s="16" t="str">
        <f t="shared" si="84"/>
        <v/>
      </c>
    </row>
    <row r="251" spans="2:29" x14ac:dyDescent="0.25">
      <c r="B251" s="2" t="str">
        <f t="shared" si="85"/>
        <v/>
      </c>
      <c r="C251" s="8"/>
      <c r="D251" s="9" t="str">
        <f t="shared" si="86"/>
        <v>U-Track</v>
      </c>
      <c r="E251" s="14"/>
      <c r="F251" s="15"/>
      <c r="G251" s="14"/>
      <c r="H251" s="14"/>
      <c r="I251" s="2" t="str">
        <f t="shared" si="87"/>
        <v/>
      </c>
      <c r="K251" s="17" t="str">
        <f>IF(E251="","",IF(OR(E251="NM",E251="DNS",E251="DNF",E251="DQ"),0,IF(INDEX(E$5:E251,1)="60m",IF(INT(15365/IF($D$4="ET",E251,E251+0.24)-1058)&gt;0,INT(15365/IF($D$4="ET",E251,E251+0.24)-1058),0),IF(INDEX(E$5:E251,1)="40m",IF(INT(10834/IF($D$4="ET",E251,E251+0.24)-996)&gt;0,INT(10834/IF($D$4="ET",E251,E251+0.24)-996),0),""))))</f>
        <v/>
      </c>
      <c r="L251" s="17" t="str">
        <f>IF(F251="","",IF(OR(F251="NM",F251="DNS",F251="DNF",F251="DQ"),0,IF(INDEX(F$95:F251,1)="1000m",IF(INT(276912/ ((LEFT(O251)*60)+MID(O251,3,2)+(MID(O251,6,2)/IF(VALUE(MID(O251,6,2))&lt;10,IF(VALUE(MID(O251,6,1))=0,100,10),100)))-738.5)&gt;0,INT(276912/ ((LEFT(O251)*60)+MID(O251,3,2)+(MID(O251,6,2)/IF(VALUE(MID(O251,6,2))&lt;10,IF(VALUE(MID(O251,6,1))=0,100,10),100)))-738.5),0),IF(INDEX(F$95:F251,1)="600m",IF(INT(160470.5/ ((LEFT(O251)*60)+MID(O251,3,2)+(MID(O251,6,2)/100))-811.35)&gt;0,INT(160470.5/ ((LEFT(O251)*60)+MID(O251,3,2)+(MID(O251,6,2)/100))-811.35),0),""))))</f>
        <v/>
      </c>
      <c r="M251" s="17" t="str">
        <f>IF(G251="","",IF(OR(G251="NM",G251="DNS",G251="DNF",G251="DQ"),0,IF(INDEX(G$95:G251,1)="Kogel",INT((303.73*SQRT(G251))-337.5),IF(INDEX(G$95:G251,1)="Vortex",IF(INT((126*SQRT(G251))-245.5)&gt;0,INT((126*SQRT(G251))-245.5),0),""))))</f>
        <v/>
      </c>
      <c r="N251" s="17" t="str">
        <f>IF(H251="","",IF(OR(H251="NM",H251="DNS",H251="DNF",H251="DQ"),0,IF(INDEX(H$95:H251,1)="Hoog",IF(H251&gt;1.35,INT((1977.53*SQRT(H251))-1698.5),INT((H251-0.67)*733.33333+100.7)),IF(INDEX(H$95:H251,1)="Ver",IF(H251&gt;4.41,INT((887.99*SQRT(H251))-1264.5),IF(INT((H251-1.91)*200+100.5)&gt;0,INT((H251-1.91)*200+100.5),0)),""))))</f>
        <v/>
      </c>
      <c r="O251" s="17" t="str">
        <f t="shared" si="88"/>
        <v>0:00,00</v>
      </c>
      <c r="P251" s="18">
        <f t="shared" si="89"/>
        <v>237</v>
      </c>
      <c r="AC251" s="16" t="str">
        <f t="shared" si="84"/>
        <v/>
      </c>
    </row>
    <row r="252" spans="2:29" x14ac:dyDescent="0.25">
      <c r="B252" s="2" t="str">
        <f t="shared" si="85"/>
        <v/>
      </c>
      <c r="C252" s="8"/>
      <c r="D252" s="9" t="str">
        <f t="shared" si="86"/>
        <v>U-Track</v>
      </c>
      <c r="E252" s="14"/>
      <c r="F252" s="15"/>
      <c r="G252" s="14"/>
      <c r="H252" s="14"/>
      <c r="I252" s="2" t="str">
        <f t="shared" si="87"/>
        <v/>
      </c>
      <c r="K252" s="17" t="str">
        <f>IF(E252="","",IF(OR(E252="NM",E252="DNS",E252="DNF",E252="DQ"),0,IF(INDEX(E$5:E252,1)="60m",IF(INT(15365/IF($D$4="ET",E252,E252+0.24)-1058)&gt;0,INT(15365/IF($D$4="ET",E252,E252+0.24)-1058),0),IF(INDEX(E$5:E252,1)="40m",IF(INT(10834/IF($D$4="ET",E252,E252+0.24)-996)&gt;0,INT(10834/IF($D$4="ET",E252,E252+0.24)-996),0),""))))</f>
        <v/>
      </c>
      <c r="L252" s="17" t="str">
        <f>IF(F252="","",IF(OR(F252="NM",F252="DNS",F252="DNF",F252="DQ"),0,IF(INDEX(F$95:F252,1)="1000m",IF(INT(276912/ ((LEFT(O252)*60)+MID(O252,3,2)+(MID(O252,6,2)/IF(VALUE(MID(O252,6,2))&lt;10,IF(VALUE(MID(O252,6,1))=0,100,10),100)))-738.5)&gt;0,INT(276912/ ((LEFT(O252)*60)+MID(O252,3,2)+(MID(O252,6,2)/IF(VALUE(MID(O252,6,2))&lt;10,IF(VALUE(MID(O252,6,1))=0,100,10),100)))-738.5),0),IF(INDEX(F$95:F252,1)="600m",IF(INT(160470.5/ ((LEFT(O252)*60)+MID(O252,3,2)+(MID(O252,6,2)/100))-811.35)&gt;0,INT(160470.5/ ((LEFT(O252)*60)+MID(O252,3,2)+(MID(O252,6,2)/100))-811.35),0),""))))</f>
        <v/>
      </c>
      <c r="M252" s="17" t="str">
        <f>IF(G252="","",IF(OR(G252="NM",G252="DNS",G252="DNF",G252="DQ"),0,IF(INDEX(G$95:G252,1)="Kogel",INT((303.73*SQRT(G252))-337.5),IF(INDEX(G$95:G252,1)="Vortex",IF(INT((126*SQRT(G252))-245.5)&gt;0,INT((126*SQRT(G252))-245.5),0),""))))</f>
        <v/>
      </c>
      <c r="N252" s="17" t="str">
        <f>IF(H252="","",IF(OR(H252="NM",H252="DNS",H252="DNF",H252="DQ"),0,IF(INDEX(H$95:H252,1)="Hoog",IF(H252&gt;1.35,INT((1977.53*SQRT(H252))-1698.5),INT((H252-0.67)*733.33333+100.7)),IF(INDEX(H$95:H252,1)="Ver",IF(H252&gt;4.41,INT((887.99*SQRT(H252))-1264.5),IF(INT((H252-1.91)*200+100.5)&gt;0,INT((H252-1.91)*200+100.5),0)),""))))</f>
        <v/>
      </c>
      <c r="O252" s="17" t="str">
        <f t="shared" si="88"/>
        <v>0:00,00</v>
      </c>
      <c r="P252" s="18">
        <f t="shared" si="89"/>
        <v>237</v>
      </c>
      <c r="AC252" s="16" t="str">
        <f t="shared" si="84"/>
        <v/>
      </c>
    </row>
    <row r="253" spans="2:29" x14ac:dyDescent="0.25">
      <c r="B253" s="2" t="str">
        <f t="shared" si="85"/>
        <v/>
      </c>
      <c r="C253" s="8"/>
      <c r="D253" s="9" t="str">
        <f t="shared" si="86"/>
        <v>U-Track</v>
      </c>
      <c r="E253" s="14"/>
      <c r="F253" s="15"/>
      <c r="G253" s="14"/>
      <c r="H253" s="14"/>
      <c r="I253" s="2" t="str">
        <f t="shared" si="87"/>
        <v/>
      </c>
      <c r="K253" s="17" t="str">
        <f>IF(E253="","",IF(OR(E253="NM",E253="DNS",E253="DNF",E253="DQ"),0,IF(INDEX(E$5:E253,1)="60m",IF(INT(15365/IF($D$4="ET",E253,E253+0.24)-1058)&gt;0,INT(15365/IF($D$4="ET",E253,E253+0.24)-1058),0),IF(INDEX(E$5:E253,1)="40m",IF(INT(10834/IF($D$4="ET",E253,E253+0.24)-996)&gt;0,INT(10834/IF($D$4="ET",E253,E253+0.24)-996),0),""))))</f>
        <v/>
      </c>
      <c r="L253" s="17" t="str">
        <f>IF(F253="","",IF(OR(F253="NM",F253="DNS",F253="DNF",F253="DQ"),0,IF(INDEX(F$95:F253,1)="1000m",IF(INT(276912/ ((LEFT(O253)*60)+MID(O253,3,2)+(MID(O253,6,2)/IF(VALUE(MID(O253,6,2))&lt;10,IF(VALUE(MID(O253,6,1))=0,100,10),100)))-738.5)&gt;0,INT(276912/ ((LEFT(O253)*60)+MID(O253,3,2)+(MID(O253,6,2)/IF(VALUE(MID(O253,6,2))&lt;10,IF(VALUE(MID(O253,6,1))=0,100,10),100)))-738.5),0),IF(INDEX(F$95:F253,1)="600m",IF(INT(160470.5/ ((LEFT(O253)*60)+MID(O253,3,2)+(MID(O253,6,2)/100))-811.35)&gt;0,INT(160470.5/ ((LEFT(O253)*60)+MID(O253,3,2)+(MID(O253,6,2)/100))-811.35),0),""))))</f>
        <v/>
      </c>
      <c r="M253" s="17" t="str">
        <f>IF(G253="","",IF(OR(G253="NM",G253="DNS",G253="DNF",G253="DQ"),0,IF(INDEX(G$95:G253,1)="Kogel",INT((303.73*SQRT(G253))-337.5),IF(INDEX(G$95:G253,1)="Vortex",IF(INT((126*SQRT(G253))-245.5)&gt;0,INT((126*SQRT(G253))-245.5),0),""))))</f>
        <v/>
      </c>
      <c r="N253" s="17" t="str">
        <f>IF(H253="","",IF(OR(H253="NM",H253="DNS",H253="DNF",H253="DQ"),0,IF(INDEX(H$95:H253,1)="Hoog",IF(H253&gt;1.35,INT((1977.53*SQRT(H253))-1698.5),INT((H253-0.67)*733.33333+100.7)),IF(INDEX(H$95:H253,1)="Ver",IF(H253&gt;4.41,INT((887.99*SQRT(H253))-1264.5),IF(INT((H253-1.91)*200+100.5)&gt;0,INT((H253-1.91)*200+100.5),0)),""))))</f>
        <v/>
      </c>
      <c r="O253" s="17" t="str">
        <f t="shared" si="88"/>
        <v>0:00,00</v>
      </c>
      <c r="P253" s="18">
        <f t="shared" si="89"/>
        <v>237</v>
      </c>
      <c r="AC253" s="16" t="str">
        <f t="shared" si="84"/>
        <v/>
      </c>
    </row>
    <row r="254" spans="2:29" x14ac:dyDescent="0.25">
      <c r="B254" s="2" t="str">
        <f t="shared" si="85"/>
        <v/>
      </c>
      <c r="C254" s="8"/>
      <c r="D254" s="9" t="str">
        <f t="shared" si="86"/>
        <v>U-Track</v>
      </c>
      <c r="E254" s="14"/>
      <c r="F254" s="15"/>
      <c r="G254" s="14"/>
      <c r="H254" s="14"/>
      <c r="I254" s="2" t="str">
        <f t="shared" si="87"/>
        <v/>
      </c>
      <c r="K254" s="17" t="str">
        <f>IF(E254="","",IF(OR(E254="NM",E254="DNS",E254="DNF",E254="DQ"),0,IF(INDEX(E$5:E254,1)="60m",IF(INT(15365/IF($D$4="ET",E254,E254+0.24)-1058)&gt;0,INT(15365/IF($D$4="ET",E254,E254+0.24)-1058),0),IF(INDEX(E$5:E254,1)="40m",IF(INT(10834/IF($D$4="ET",E254,E254+0.24)-996)&gt;0,INT(10834/IF($D$4="ET",E254,E254+0.24)-996),0),""))))</f>
        <v/>
      </c>
      <c r="L254" s="17" t="str">
        <f>IF(F254="","",IF(OR(F254="NM",F254="DNS",F254="DNF",F254="DQ"),0,IF(INDEX(F$95:F254,1)="1000m",IF(INT(276912/ ((LEFT(O254)*60)+MID(O254,3,2)+(MID(O254,6,2)/IF(VALUE(MID(O254,6,2))&lt;10,IF(VALUE(MID(O254,6,1))=0,100,10),100)))-738.5)&gt;0,INT(276912/ ((LEFT(O254)*60)+MID(O254,3,2)+(MID(O254,6,2)/IF(VALUE(MID(O254,6,2))&lt;10,IF(VALUE(MID(O254,6,1))=0,100,10),100)))-738.5),0),IF(INDEX(F$95:F254,1)="600m",IF(INT(160470.5/ ((LEFT(O254)*60)+MID(O254,3,2)+(MID(O254,6,2)/100))-811.35)&gt;0,INT(160470.5/ ((LEFT(O254)*60)+MID(O254,3,2)+(MID(O254,6,2)/100))-811.35),0),""))))</f>
        <v/>
      </c>
      <c r="M254" s="17" t="str">
        <f>IF(G254="","",IF(OR(G254="NM",G254="DNS",G254="DNF",G254="DQ"),0,IF(INDEX(G$95:G254,1)="Kogel",INT((303.73*SQRT(G254))-337.5),IF(INDEX(G$95:G254,1)="Vortex",IF(INT((126*SQRT(G254))-245.5)&gt;0,INT((126*SQRT(G254))-245.5),0),""))))</f>
        <v/>
      </c>
      <c r="N254" s="17" t="str">
        <f>IF(H254="","",IF(OR(H254="NM",H254="DNS",H254="DNF",H254="DQ"),0,IF(INDEX(H$95:H254,1)="Hoog",IF(H254&gt;1.35,INT((1977.53*SQRT(H254))-1698.5),INT((H254-0.67)*733.33333+100.7)),IF(INDEX(H$95:H254,1)="Ver",IF(H254&gt;4.41,INT((887.99*SQRT(H254))-1264.5),IF(INT((H254-1.91)*200+100.5)&gt;0,INT((H254-1.91)*200+100.5),0)),""))))</f>
        <v/>
      </c>
      <c r="O254" s="17" t="str">
        <f t="shared" si="88"/>
        <v>0:00,00</v>
      </c>
      <c r="P254" s="18">
        <f t="shared" si="89"/>
        <v>237</v>
      </c>
      <c r="AC254" s="16" t="str">
        <f t="shared" si="84"/>
        <v/>
      </c>
    </row>
    <row r="255" spans="2:29" x14ac:dyDescent="0.25">
      <c r="B255" s="2" t="str">
        <f t="shared" si="85"/>
        <v/>
      </c>
      <c r="C255" s="8"/>
      <c r="D255" s="9" t="str">
        <f t="shared" si="86"/>
        <v>U-Track</v>
      </c>
      <c r="E255" s="14"/>
      <c r="F255" s="15"/>
      <c r="G255" s="14"/>
      <c r="H255" s="14"/>
      <c r="I255" s="2" t="str">
        <f t="shared" si="87"/>
        <v/>
      </c>
      <c r="K255" s="17" t="str">
        <f>IF(E255="","",IF(OR(E255="NM",E255="DNS",E255="DNF",E255="DQ"),0,IF(INDEX(E$5:E255,1)="60m",IF(INT(15365/IF($D$4="ET",E255,E255+0.24)-1058)&gt;0,INT(15365/IF($D$4="ET",E255,E255+0.24)-1058),0),IF(INDEX(E$5:E255,1)="40m",IF(INT(10834/IF($D$4="ET",E255,E255+0.24)-996)&gt;0,INT(10834/IF($D$4="ET",E255,E255+0.24)-996),0),""))))</f>
        <v/>
      </c>
      <c r="L255" s="17" t="str">
        <f>IF(F255="","",IF(OR(F255="NM",F255="DNS",F255="DNF",F255="DQ"),0,IF(INDEX(F$95:F255,1)="1000m",IF(INT(276912/ ((LEFT(O255)*60)+MID(O255,3,2)+(MID(O255,6,2)/IF(VALUE(MID(O255,6,2))&lt;10,IF(VALUE(MID(O255,6,1))=0,100,10),100)))-738.5)&gt;0,INT(276912/ ((LEFT(O255)*60)+MID(O255,3,2)+(MID(O255,6,2)/IF(VALUE(MID(O255,6,2))&lt;10,IF(VALUE(MID(O255,6,1))=0,100,10),100)))-738.5),0),IF(INDEX(F$95:F255,1)="600m",IF(INT(160470.5/ ((LEFT(O255)*60)+MID(O255,3,2)+(MID(O255,6,2)/100))-811.35)&gt;0,INT(160470.5/ ((LEFT(O255)*60)+MID(O255,3,2)+(MID(O255,6,2)/100))-811.35),0),""))))</f>
        <v/>
      </c>
      <c r="M255" s="17" t="str">
        <f>IF(G255="","",IF(OR(G255="NM",G255="DNS",G255="DNF",G255="DQ"),0,IF(INDEX(G$95:G255,1)="Kogel",INT((303.73*SQRT(G255))-337.5),IF(INDEX(G$95:G255,1)="Vortex",IF(INT((126*SQRT(G255))-245.5)&gt;0,INT((126*SQRT(G255))-245.5),0),""))))</f>
        <v/>
      </c>
      <c r="N255" s="17" t="str">
        <f>IF(H255="","",IF(OR(H255="NM",H255="DNS",H255="DNF",H255="DQ"),0,IF(INDEX(H$95:H255,1)="Hoog",IF(H255&gt;1.35,INT((1977.53*SQRT(H255))-1698.5),INT((H255-0.67)*733.33333+100.7)),IF(INDEX(H$95:H255,1)="Ver",IF(H255&gt;4.41,INT((887.99*SQRT(H255))-1264.5),IF(INT((H255-1.91)*200+100.5)&gt;0,INT((H255-1.91)*200+100.5),0)),""))))</f>
        <v/>
      </c>
      <c r="O255" s="17" t="str">
        <f t="shared" si="88"/>
        <v>0:00,00</v>
      </c>
      <c r="P255" s="18">
        <f t="shared" si="89"/>
        <v>237</v>
      </c>
      <c r="AC255" s="16" t="str">
        <f t="shared" si="84"/>
        <v/>
      </c>
    </row>
    <row r="256" spans="2:29" x14ac:dyDescent="0.25">
      <c r="B256" s="2" t="str">
        <f t="shared" si="85"/>
        <v/>
      </c>
      <c r="C256" s="8"/>
      <c r="D256" s="9" t="str">
        <f t="shared" si="86"/>
        <v>U-Track</v>
      </c>
      <c r="E256" s="14"/>
      <c r="F256" s="15"/>
      <c r="G256" s="14"/>
      <c r="H256" s="14"/>
      <c r="I256" s="2" t="str">
        <f t="shared" si="87"/>
        <v/>
      </c>
      <c r="K256" s="17" t="str">
        <f>IF(E256="","",IF(OR(E256="NM",E256="DNS",E256="DNF",E256="DQ"),0,IF(INDEX(E$5:E256,1)="60m",IF(INT(15365/IF($D$4="ET",E256,E256+0.24)-1058)&gt;0,INT(15365/IF($D$4="ET",E256,E256+0.24)-1058),0),IF(INDEX(E$5:E256,1)="40m",IF(INT(10834/IF($D$4="ET",E256,E256+0.24)-996)&gt;0,INT(10834/IF($D$4="ET",E256,E256+0.24)-996),0),""))))</f>
        <v/>
      </c>
      <c r="L256" s="17" t="str">
        <f>IF(F256="","",IF(OR(F256="NM",F256="DNS",F256="DNF",F256="DQ"),0,IF(INDEX(F$95:F256,1)="1000m",IF(INT(276912/ ((LEFT(O256)*60)+MID(O256,3,2)+(MID(O256,6,2)/IF(VALUE(MID(O256,6,2))&lt;10,IF(VALUE(MID(O256,6,1))=0,100,10),100)))-738.5)&gt;0,INT(276912/ ((LEFT(O256)*60)+MID(O256,3,2)+(MID(O256,6,2)/IF(VALUE(MID(O256,6,2))&lt;10,IF(VALUE(MID(O256,6,1))=0,100,10),100)))-738.5),0),IF(INDEX(F$95:F256,1)="600m",IF(INT(160470.5/ ((LEFT(O256)*60)+MID(O256,3,2)+(MID(O256,6,2)/100))-811.35)&gt;0,INT(160470.5/ ((LEFT(O256)*60)+MID(O256,3,2)+(MID(O256,6,2)/100))-811.35),0),""))))</f>
        <v/>
      </c>
      <c r="M256" s="17" t="str">
        <f>IF(G256="","",IF(OR(G256="NM",G256="DNS",G256="DNF",G256="DQ"),0,IF(INDEX(G$95:G256,1)="Kogel",INT((303.73*SQRT(G256))-337.5),IF(INDEX(G$95:G256,1)="Vortex",IF(INT((126*SQRT(G256))-245.5)&gt;0,INT((126*SQRT(G256))-245.5),0),""))))</f>
        <v/>
      </c>
      <c r="N256" s="17" t="str">
        <f>IF(H256="","",IF(OR(H256="NM",H256="DNS",H256="DNF",H256="DQ"),0,IF(INDEX(H$95:H256,1)="Hoog",IF(H256&gt;1.35,INT((1977.53*SQRT(H256))-1698.5),INT((H256-0.67)*733.33333+100.7)),IF(INDEX(H$95:H256,1)="Ver",IF(H256&gt;4.41,INT((887.99*SQRT(H256))-1264.5),IF(INT((H256-1.91)*200+100.5)&gt;0,INT((H256-1.91)*200+100.5),0)),""))))</f>
        <v/>
      </c>
      <c r="O256" s="17" t="str">
        <f t="shared" si="88"/>
        <v>0:00,00</v>
      </c>
      <c r="P256" s="18">
        <f t="shared" si="89"/>
        <v>237</v>
      </c>
      <c r="AC256" s="16" t="str">
        <f t="shared" si="84"/>
        <v/>
      </c>
    </row>
    <row r="257" spans="1:29" x14ac:dyDescent="0.25">
      <c r="B257" s="2" t="str">
        <f t="shared" si="85"/>
        <v/>
      </c>
      <c r="C257" s="8"/>
      <c r="D257" s="9" t="str">
        <f t="shared" si="86"/>
        <v>U-Track</v>
      </c>
      <c r="E257" s="14"/>
      <c r="F257" s="15"/>
      <c r="G257" s="14"/>
      <c r="H257" s="14"/>
      <c r="I257" s="2" t="str">
        <f t="shared" si="87"/>
        <v/>
      </c>
      <c r="K257" s="17" t="str">
        <f>IF(E257="","",IF(OR(E257="NM",E257="DNS",E257="DNF",E257="DQ"),0,IF(INDEX(E$5:E257,1)="60m",IF(INT(15365/IF($D$4="ET",E257,E257+0.24)-1058)&gt;0,INT(15365/IF($D$4="ET",E257,E257+0.24)-1058),0),IF(INDEX(E$5:E257,1)="40m",IF(INT(10834/IF($D$4="ET",E257,E257+0.24)-996)&gt;0,INT(10834/IF($D$4="ET",E257,E257+0.24)-996),0),""))))</f>
        <v/>
      </c>
      <c r="L257" s="17" t="str">
        <f>IF(F257="","",IF(OR(F257="NM",F257="DNS",F257="DNF",F257="DQ"),0,IF(INDEX(F$95:F257,1)="1000m",IF(INT(276912/ ((LEFT(O257)*60)+MID(O257,3,2)+(MID(O257,6,2)/IF(VALUE(MID(O257,6,2))&lt;10,IF(VALUE(MID(O257,6,1))=0,100,10),100)))-738.5)&gt;0,INT(276912/ ((LEFT(O257)*60)+MID(O257,3,2)+(MID(O257,6,2)/IF(VALUE(MID(O257,6,2))&lt;10,IF(VALUE(MID(O257,6,1))=0,100,10),100)))-738.5),0),IF(INDEX(F$95:F257,1)="600m",IF(INT(160470.5/ ((LEFT(O257)*60)+MID(O257,3,2)+(MID(O257,6,2)/100))-811.35)&gt;0,INT(160470.5/ ((LEFT(O257)*60)+MID(O257,3,2)+(MID(O257,6,2)/100))-811.35),0),""))))</f>
        <v/>
      </c>
      <c r="M257" s="17" t="str">
        <f>IF(G257="","",IF(OR(G257="NM",G257="DNS",G257="DNF",G257="DQ"),0,IF(INDEX(G$95:G257,1)="Kogel",INT((303.73*SQRT(G257))-337.5),IF(INDEX(G$95:G257,1)="Vortex",IF(INT((126*SQRT(G257))-245.5)&gt;0,INT((126*SQRT(G257))-245.5),0),""))))</f>
        <v/>
      </c>
      <c r="N257" s="17" t="str">
        <f>IF(H257="","",IF(OR(H257="NM",H257="DNS",H257="DNF",H257="DQ"),0,IF(INDEX(H$95:H257,1)="Hoog",IF(H257&gt;1.35,INT((1977.53*SQRT(H257))-1698.5),INT((H257-0.67)*733.33333+100.7)),IF(INDEX(H$95:H257,1)="Ver",IF(H257&gt;4.41,INT((887.99*SQRT(H257))-1264.5),IF(INT((H257-1.91)*200+100.5)&gt;0,INT((H257-1.91)*200+100.5),0)),""))))</f>
        <v/>
      </c>
      <c r="O257" s="17" t="str">
        <f t="shared" si="88"/>
        <v>0:00,00</v>
      </c>
      <c r="P257" s="18">
        <f t="shared" si="89"/>
        <v>237</v>
      </c>
      <c r="AC257" s="16" t="str">
        <f t="shared" si="84"/>
        <v/>
      </c>
    </row>
    <row r="258" spans="1:29" x14ac:dyDescent="0.25">
      <c r="A258" s="2" t="s">
        <v>34</v>
      </c>
      <c r="B258" s="9" t="s">
        <v>51</v>
      </c>
      <c r="E258" s="2" t="s">
        <v>73</v>
      </c>
      <c r="P258" s="18">
        <f t="shared" si="89"/>
        <v>237</v>
      </c>
    </row>
    <row r="259" spans="1:29" x14ac:dyDescent="0.25">
      <c r="A259" s="2" t="s">
        <v>63</v>
      </c>
      <c r="B259" s="2" t="s">
        <v>13</v>
      </c>
      <c r="C259" s="2" t="s">
        <v>33</v>
      </c>
      <c r="D259" s="2" t="s">
        <v>24</v>
      </c>
      <c r="E259" s="2" t="s">
        <v>34</v>
      </c>
      <c r="F259" s="2" t="s">
        <v>35</v>
      </c>
      <c r="G259" s="20" t="s">
        <v>36</v>
      </c>
      <c r="H259" s="2" t="s">
        <v>37</v>
      </c>
      <c r="O259" s="17" t="str">
        <f>IF(B259="#",IF(RIGHT(B258,7)="4 x 60m","4x60m",IF(RIGHT(B258,7)="4 x 40m","4x40m","")),O258)</f>
        <v>4x40m</v>
      </c>
      <c r="P259" s="18">
        <f t="shared" si="89"/>
        <v>259</v>
      </c>
    </row>
    <row r="260" spans="1:29" x14ac:dyDescent="0.25">
      <c r="B260" s="2">
        <v>1</v>
      </c>
      <c r="C260" s="8"/>
      <c r="D260" s="9" t="str">
        <f t="shared" ref="D260:D265" si="90">IF(D$2&lt;&gt;"",D$2,"")</f>
        <v>U-Track</v>
      </c>
      <c r="E260" s="2" t="str">
        <f>IF(E259="Categorie",IF(LEFT(B258,16)="Jongens Pupil A1","JPA1",IF(LEFT(B258,16)="Jongens Pupil A2","JPA2",IF(LEFT(B258,15)="Jongens Pupil B","JPB",IF(LEFT(B258,15)="Jongens Pupil C","JPC",IF(LEFT(B258,15)="Jongens Pupil D","JPD",IF(LEFT(B258,16)="Meisjes Pupil A1","MPA1",IF(LEFT(B258,16)="Meisjes Pupil A2","MPA2",IF(LEFT(B258,15)="Meisjes Pupil B","MPB",IF(LEFT(B258,15)="Meisjes Pupil C","MPC",IF(LEFT(B258,15)="Meisjes Pupil D","MPD","")))))))))),E259)</f>
        <v>MPC</v>
      </c>
      <c r="F260" s="2">
        <v>4</v>
      </c>
      <c r="G260" s="14"/>
      <c r="H260" s="2" t="str">
        <f>IF(OR(G260="",G260="DNF",G260="DNS",G260="DQ",NOT(ISERROR(FIND("combi",LOWER(C260))))),"",IF(O260="4x60m",IF(INT(59225/IF($D$4="ET",G260,G260+0.24)-1030)&gt;0,INT(59225/IF($D$4="ET",G260,G260+0.24)-1030),0),IF(O260="4x40m",IF(INT(41050/IF($D$4="ET",G260,G260+0.24)-953)&gt;0,INT(41050/IF($D$4="ET",G260,G260+0.24)-953),0),"")))</f>
        <v/>
      </c>
      <c r="O260" s="17" t="str">
        <f>IF(B260="#",IF(RIGHT(B259,7)="4 x 60m","4x60m",IF(RIGHT(B259,7)="4 x 40m","4x40m","")),O259)</f>
        <v>4x40m</v>
      </c>
      <c r="P260" s="18">
        <f t="shared" si="89"/>
        <v>259</v>
      </c>
      <c r="AC260" s="16" t="str">
        <f>IF(AND($D$4="HT",G260&lt;&gt;""),IF(AND(OR(G260&lt;&gt;"DNF"),OR(G260&lt;&gt;"DNS"),OR(G260&lt;&gt;"DQ"),OR(RIGHT(TEXT(G260,"#,00"),1)&lt;&gt;"0",LEFT(RIGHT(TEXT(G260,"#,00"),3),1)&lt;&gt;",")),"ongeldig",""),"")</f>
        <v/>
      </c>
    </row>
    <row r="261" spans="1:29" x14ac:dyDescent="0.25">
      <c r="B261" s="2">
        <v>2</v>
      </c>
      <c r="C261" s="8"/>
      <c r="D261" s="9" t="str">
        <f t="shared" si="90"/>
        <v>U-Track</v>
      </c>
      <c r="E261" s="2" t="str">
        <f t="shared" ref="E261:E265" si="91">IF(E260="Categorie",IF(LEFT(B259,16)="Jongens Pupil A1","JPA1",IF(LEFT(B259,16)="Jongens Pupil A2","JPA2",IF(LEFT(B259,15)="Jongens Pupil B","JPB",IF(LEFT(B259,15)="Jongens Pupil C","JPC",IF(LEFT(B259,15)="Jongens Pupil D","JPD",IF(LEFT(B259,16)="Meisjes Pupil A1","MPA1",IF(LEFT(B259,16)="Meisjes Pupil A2","MPA2",IF(LEFT(B259,15)="Meisjes Pupil B","MPB",IF(LEFT(B259,15)="Meisjes Pupil C","MPC",IF(LEFT(B259,15)="Meisjes Pupil D","MPD","")))))))))),E260)</f>
        <v>MPC</v>
      </c>
      <c r="F261" s="2">
        <v>4</v>
      </c>
      <c r="G261" s="14"/>
      <c r="H261" s="2" t="str">
        <f t="shared" ref="H261:H265" si="92">IF(OR(G261="",G261="DNF",G261="DNS",G261="DQ",NOT(ISERROR(FIND("combi",LOWER(C261))))),"",IF(O261="4x60m",IF(INT(59225/IF($D$4="ET",G261,G261+0.24)-1030)&gt;0,INT(59225/IF($D$4="ET",G261,G261+0.24)-1030),0),IF(O261="4x40m",IF(INT(41050/IF($D$4="ET",G261,G261+0.24)-953)&gt;0,INT(41050/IF($D$4="ET",G261,G261+0.24)-953),0),"")))</f>
        <v/>
      </c>
      <c r="O261" s="17" t="str">
        <f t="shared" ref="O261:O265" si="93">IF(B261="#",IF(RIGHT(B260,7)="4 x 60m","4x60m",IF(RIGHT(B260,7)="4 x 40m","4x40m","")),O260)</f>
        <v>4x40m</v>
      </c>
      <c r="P261" s="18">
        <f t="shared" si="89"/>
        <v>259</v>
      </c>
      <c r="AC261" s="16" t="str">
        <f t="shared" ref="AC261:AC265" si="94">IF(AND($D$4="HT",G261&lt;&gt;""),IF(OR(RIGHT(TEXT(G261,"#,00"),1)&lt;&gt;"0",LEFT(RIGHT(TEXT(G261,"#,00"),3),1)&lt;&gt;","),"ongeldig",""),"")</f>
        <v/>
      </c>
    </row>
    <row r="262" spans="1:29" x14ac:dyDescent="0.25">
      <c r="B262" s="2">
        <v>3</v>
      </c>
      <c r="C262" s="8"/>
      <c r="D262" s="9" t="str">
        <f t="shared" si="90"/>
        <v>U-Track</v>
      </c>
      <c r="E262" s="2" t="str">
        <f t="shared" si="91"/>
        <v>MPC</v>
      </c>
      <c r="F262" s="2">
        <v>4</v>
      </c>
      <c r="G262" s="14"/>
      <c r="H262" s="2" t="str">
        <f t="shared" si="92"/>
        <v/>
      </c>
      <c r="O262" s="17" t="str">
        <f t="shared" si="93"/>
        <v>4x40m</v>
      </c>
      <c r="P262" s="18">
        <f t="shared" si="89"/>
        <v>259</v>
      </c>
      <c r="AC262" s="16" t="str">
        <f t="shared" si="94"/>
        <v/>
      </c>
    </row>
    <row r="263" spans="1:29" x14ac:dyDescent="0.25">
      <c r="B263" s="2">
        <v>4</v>
      </c>
      <c r="C263" s="8"/>
      <c r="D263" s="9" t="str">
        <f t="shared" si="90"/>
        <v>U-Track</v>
      </c>
      <c r="E263" s="2" t="str">
        <f t="shared" si="91"/>
        <v>MPC</v>
      </c>
      <c r="F263" s="2">
        <v>4</v>
      </c>
      <c r="G263" s="14"/>
      <c r="H263" s="2" t="str">
        <f t="shared" si="92"/>
        <v/>
      </c>
      <c r="O263" s="17" t="str">
        <f t="shared" si="93"/>
        <v>4x40m</v>
      </c>
      <c r="P263" s="18">
        <f t="shared" si="89"/>
        <v>259</v>
      </c>
      <c r="AC263" s="16" t="str">
        <f t="shared" si="94"/>
        <v/>
      </c>
    </row>
    <row r="264" spans="1:29" x14ac:dyDescent="0.25">
      <c r="B264" s="2">
        <v>5</v>
      </c>
      <c r="C264" s="8"/>
      <c r="D264" s="9" t="str">
        <f t="shared" si="90"/>
        <v>U-Track</v>
      </c>
      <c r="E264" s="2" t="str">
        <f t="shared" si="91"/>
        <v>MPC</v>
      </c>
      <c r="F264" s="2">
        <v>4</v>
      </c>
      <c r="G264" s="14"/>
      <c r="H264" s="2" t="str">
        <f t="shared" si="92"/>
        <v/>
      </c>
      <c r="O264" s="17" t="str">
        <f t="shared" si="93"/>
        <v>4x40m</v>
      </c>
      <c r="P264" s="18">
        <f t="shared" si="89"/>
        <v>259</v>
      </c>
      <c r="AC264" s="16" t="str">
        <f t="shared" si="94"/>
        <v/>
      </c>
    </row>
    <row r="265" spans="1:29" x14ac:dyDescent="0.25">
      <c r="B265" s="2">
        <v>6</v>
      </c>
      <c r="C265" s="8"/>
      <c r="D265" s="9" t="str">
        <f t="shared" si="90"/>
        <v>U-Track</v>
      </c>
      <c r="E265" s="2" t="str">
        <f t="shared" si="91"/>
        <v>MPC</v>
      </c>
      <c r="F265" s="2">
        <v>4</v>
      </c>
      <c r="G265" s="14"/>
      <c r="H265" s="2" t="str">
        <f t="shared" si="92"/>
        <v/>
      </c>
      <c r="O265" s="17" t="str">
        <f t="shared" si="93"/>
        <v>4x40m</v>
      </c>
      <c r="P265" s="18">
        <f t="shared" si="89"/>
        <v>259</v>
      </c>
      <c r="AC265" s="16" t="str">
        <f t="shared" si="94"/>
        <v/>
      </c>
    </row>
    <row r="266" spans="1:29" x14ac:dyDescent="0.25">
      <c r="A266" s="2" t="s">
        <v>34</v>
      </c>
      <c r="B266" s="9" t="s">
        <v>53</v>
      </c>
    </row>
    <row r="267" spans="1:29" x14ac:dyDescent="0.25">
      <c r="A267" s="2" t="s">
        <v>62</v>
      </c>
      <c r="B267" s="2" t="s">
        <v>13</v>
      </c>
      <c r="C267" s="2" t="s">
        <v>23</v>
      </c>
      <c r="D267" s="2" t="s">
        <v>24</v>
      </c>
      <c r="E267" s="11" t="s">
        <v>14</v>
      </c>
      <c r="F267" s="12" t="s">
        <v>15</v>
      </c>
      <c r="G267" s="11" t="s">
        <v>31</v>
      </c>
      <c r="H267" s="11" t="s">
        <v>25</v>
      </c>
      <c r="I267" s="5" t="s">
        <v>28</v>
      </c>
      <c r="J267" s="18"/>
      <c r="K267" s="19" t="str">
        <f>CONCATENATE(E267,"p")</f>
        <v>40mp</v>
      </c>
      <c r="L267" s="19" t="str">
        <f>CONCATENATE(F267,"p")</f>
        <v>600mp</v>
      </c>
      <c r="M267" s="19" t="str">
        <f>CONCATENATE(G267,"p")</f>
        <v>Vortexp</v>
      </c>
      <c r="N267" s="19" t="str">
        <f>CONCATENATE(H267,"p")</f>
        <v>Verp</v>
      </c>
      <c r="O267" s="19" t="str">
        <f>CONCATENATE(F267,"t")</f>
        <v>600mt</v>
      </c>
      <c r="P267" s="18">
        <f>IF(B267="#",ROW(B267),P266)</f>
        <v>267</v>
      </c>
    </row>
    <row r="268" spans="1:29" x14ac:dyDescent="0.25">
      <c r="B268" s="2" t="str">
        <f>IF(I268="","",RANK(I268,I$268:I$287))</f>
        <v/>
      </c>
      <c r="C268" s="8"/>
      <c r="D268" s="9" t="str">
        <f>IF(D$2&lt;&gt;"",D$2,"")</f>
        <v>U-Track</v>
      </c>
      <c r="E268" s="14"/>
      <c r="F268" s="15"/>
      <c r="G268" s="14"/>
      <c r="H268" s="14"/>
      <c r="I268" s="2" t="str">
        <f>IF(SUM(K268:N268)&gt;0,SUM(K268:N268),"")</f>
        <v/>
      </c>
      <c r="K268" s="17" t="str">
        <f>IF(E268="","",IF(OR(E268="NM",E268="DNS",E268="DNF",E268="DQ"),0,IF(INDEX(E$5:E268,1)="60m",IF(INT(15365/IF($D$4="ET",E268,E268+0.24)-1058)&gt;0,INT(15365/IF($D$4="ET",E268,E268+0.24)-1058),0),IF(INDEX(E$5:E268,1)="40m",IF(INT(10834/IF($D$4="ET",E268,E268+0.24)-996)&gt;0,INT(10834/IF($D$4="ET",E268,E268+0.24)-996),0),""))))</f>
        <v/>
      </c>
      <c r="L268" s="17" t="str">
        <f>IF(F268="","",IF(OR(F268="NM",F268="DNS",F268="DNF",F268="DQ"),0,IF(INDEX(F$125:F268,1)="1000m",IF(INT(276912/ ((LEFT(O268)*60)+MID(O268,3,2)+(MID(O268,6,2)/IF(VALUE(MID(O268,6,2))&lt;10,IF(VALUE(MID(O268,6,1))=0,100,10),100)))-738.5)&gt;0,INT(276912/ ((LEFT(O268)*60)+MID(O268,3,2)+(MID(O268,6,2)/IF(VALUE(MID(O268,6,2))&lt;10,IF(VALUE(MID(O268,6,1))=0,100,10),100)))-738.5),0),IF(INDEX(F$125:F268,1)="600m",IF(INT(160470.5/ ((LEFT(O268)*60)+MID(O268,3,2)+(MID(O268,6,2)/100))-811.35)&gt;0,INT(160470.5/ ((LEFT(O268)*60)+MID(O268,3,2)+(MID(O268,6,2)/100))-811.35),0),""))))</f>
        <v/>
      </c>
      <c r="M268" s="17" t="str">
        <f>IF(G268="","",IF(OR(G268="NM",G268="DNS",G268="DNF",G268="DQ"),0,IF(INDEX(G$125:G268,1)="Kogel",INT((303.73*SQRT(G268))-337.5),IF(INDEX(G$125:G268,1)="Vortex",IF(INT((126*SQRT(G268))-245.5)&gt;0,INT((126*SQRT(G268))-245.5),0),""))))</f>
        <v/>
      </c>
      <c r="N268" s="17" t="str">
        <f>IF(H268="","",IF(OR(H268="NM",H268="DNS",H268="DNF",H268="DQ"),0,IF(INDEX(H$125:H268,1)="Hoog",IF(H268&gt;1.35,INT((1977.53*SQRT(H268))-1698.5),INT((H268-0.67)*733.33333+100.7)),IF(INDEX(H$125:H268,1)="Ver",IF(H268&gt;4.41,INT((887.99*SQRT(H268))-1264.5),IF(INT((H268-1.91)*200+100.5)&gt;0,INT((H268-1.91)*200+100.5),0)),""))))</f>
        <v/>
      </c>
      <c r="O268" s="17" t="str">
        <f>TEXT(F268,"[m]:ss,00")</f>
        <v>0:00,00</v>
      </c>
      <c r="P268" s="18">
        <f>IF(B268="#",ROW(B268),P267)</f>
        <v>267</v>
      </c>
      <c r="AC268" s="16" t="str">
        <f t="shared" ref="AC268:AC287" si="95">IF(AND($D$4="HT",E268&lt;&gt;"",F268&lt;&gt;""),IF(AND(OR(E268&lt;&gt;"DNF",F268&lt;&gt;"DNF"),OR(E268&lt;&gt;"DNF",F268&lt;&gt;"DNS"),OR(E268&lt;&gt;"DNF",F268&lt;&gt;"DQ"),OR(E268&lt;&gt;"DNS",F268&lt;&gt;"DNF"),OR(E268&lt;&gt;"DNS",F268&lt;&gt;"DNS"),OR(E268&lt;&gt;"DNS",F268&lt;&gt;"DQ"),OR(E268&lt;&gt;"DQ",F268&lt;&gt;"DNF"),OR(E268&lt;&gt;"DQ",F268&lt;&gt;"DNS"),OR(E268&lt;&gt;"DQ",F268&lt;&gt;"DQ"),OR(E268&lt;&gt;"DNF",OR(RIGHT(TEXT(F268,"[m]:ss,00"),1)&lt;&gt;"0",LEFT(RIGHT(TEXT(F268,"[m]:ss,00"),3),1)&lt;&gt;",")),OR(E268&lt;&gt;"DNS",OR(RIGHT(TEXT(F268,"[m]:ss,00"),1)&lt;&gt;"0",LEFT(RIGHT(TEXT(F268,"[m]:ss,00"),3),1)&lt;&gt;",")),OR(E268&lt;&gt;"DQ",OR(RIGHT(TEXT(F268,"[m]:ss,00"),1)&lt;&gt;"0",LEFT(RIGHT(TEXT(F268,"[m]:ss,00"),3),1)&lt;&gt;",")),OR(OR(RIGHT(TEXT(E268,"#,00"),1)&lt;&gt;"0",LEFT(RIGHT(TEXT(E268,"#,00"),3),1)&lt;&gt;","),OR(RIGHT(TEXT(F268,"[m]:ss,00"),1)&lt;&gt;"0",LEFT(RIGHT(TEXT(F268,"[m]:ss,00"),3),1)&lt;&gt;",")),OR(OR(RIGHT(TEXT(E268,"#,00"),1)&lt;&gt;"0",LEFT(RIGHT(TEXT(E268,"#,00"),3),1)&lt;&gt;","),OR(F268&lt;&gt;"DNF")),OR(OR(RIGHT(TEXT(E268,"#,00"),1)&lt;&gt;"0",LEFT(RIGHT(TEXT(E268,"#,00"),3),1)&lt;&gt;","),OR(F268&lt;&gt;"DNS")),OR(OR(RIGHT(TEXT(E268,"#,00"),1)&lt;&gt;"0",LEFT(RIGHT(TEXT(E268,"#,00"),3),1)&lt;&gt;","),OR(F268&lt;&gt;"DQ"))),"ongeldig",""),"")</f>
        <v/>
      </c>
    </row>
    <row r="269" spans="1:29" x14ac:dyDescent="0.25">
      <c r="B269" s="2" t="str">
        <f t="shared" ref="B269:B287" si="96">IF(I269="","",RANK(I269,I$268:I$287))</f>
        <v/>
      </c>
      <c r="C269" s="8"/>
      <c r="D269" s="9" t="str">
        <f t="shared" ref="D269:D287" si="97">IF(D$2&lt;&gt;"",D$2,"")</f>
        <v>U-Track</v>
      </c>
      <c r="E269" s="14"/>
      <c r="F269" s="15"/>
      <c r="G269" s="14"/>
      <c r="H269" s="14"/>
      <c r="I269" s="2" t="str">
        <f t="shared" ref="I269:I287" si="98">IF(SUM(K269:N269)&gt;0,SUM(K269:N269),"")</f>
        <v/>
      </c>
      <c r="K269" s="17" t="str">
        <f>IF(E269="","",IF(OR(E269="NM",E269="DNS",E269="DNF",E269="DQ"),0,IF(INDEX(E$5:E269,1)="60m",IF(INT(15365/IF($D$4="ET",E269,E269+0.24)-1058)&gt;0,INT(15365/IF($D$4="ET",E269,E269+0.24)-1058),0),IF(INDEX(E$5:E269,1)="40m",IF(INT(10834/IF($D$4="ET",E269,E269+0.24)-996)&gt;0,INT(10834/IF($D$4="ET",E269,E269+0.24)-996),0),""))))</f>
        <v/>
      </c>
      <c r="L269" s="17" t="str">
        <f>IF(F269="","",IF(OR(F269="NM",F269="DNS",F269="DNF",F269="DQ"),0,IF(INDEX(F$125:F269,1)="1000m",IF(INT(276912/ ((LEFT(O269)*60)+MID(O269,3,2)+(MID(O269,6,2)/IF(VALUE(MID(O269,6,2))&lt;10,IF(VALUE(MID(O269,6,1))=0,100,10),100)))-738.5)&gt;0,INT(276912/ ((LEFT(O269)*60)+MID(O269,3,2)+(MID(O269,6,2)/IF(VALUE(MID(O269,6,2))&lt;10,IF(VALUE(MID(O269,6,1))=0,100,10),100)))-738.5),0),IF(INDEX(F$125:F269,1)="600m",IF(INT(160470.5/ ((LEFT(O269)*60)+MID(O269,3,2)+(MID(O269,6,2)/100))-811.35)&gt;0,INT(160470.5/ ((LEFT(O269)*60)+MID(O269,3,2)+(MID(O269,6,2)/100))-811.35),0),""))))</f>
        <v/>
      </c>
      <c r="M269" s="17" t="str">
        <f>IF(G269="","",IF(OR(G269="NM",G269="DNS",G269="DNF",G269="DQ"),0,IF(INDEX(G$125:G269,1)="Kogel",INT((303.73*SQRT(G269))-337.5),IF(INDEX(G$125:G269,1)="Vortex",IF(INT((126*SQRT(G269))-245.5)&gt;0,INT((126*SQRT(G269))-245.5),0),""))))</f>
        <v/>
      </c>
      <c r="N269" s="17" t="str">
        <f>IF(H269="","",IF(OR(H269="NM",H269="DNS",H269="DNF",H269="DQ"),0,IF(INDEX(H$125:H269,1)="Hoog",IF(H269&gt;1.35,INT((1977.53*SQRT(H269))-1698.5),INT((H269-0.67)*733.33333+100.7)),IF(INDEX(H$125:H269,1)="Ver",IF(H269&gt;4.41,INT((887.99*SQRT(H269))-1264.5),IF(INT((H269-1.91)*200+100.5)&gt;0,INT((H269-1.91)*200+100.5),0)),""))))</f>
        <v/>
      </c>
      <c r="O269" s="17" t="str">
        <f t="shared" ref="O269:O287" si="99">TEXT(F269,"[m]:ss,00")</f>
        <v>0:00,00</v>
      </c>
      <c r="P269" s="18">
        <f t="shared" ref="P269:P287" si="100">IF(B269="#",ROW(B269),P268)</f>
        <v>267</v>
      </c>
      <c r="AC269" s="16" t="str">
        <f t="shared" si="95"/>
        <v/>
      </c>
    </row>
    <row r="270" spans="1:29" x14ac:dyDescent="0.25">
      <c r="B270" s="2" t="str">
        <f t="shared" si="96"/>
        <v/>
      </c>
      <c r="C270" s="8"/>
      <c r="D270" s="9" t="str">
        <f t="shared" si="97"/>
        <v>U-Track</v>
      </c>
      <c r="E270" s="14"/>
      <c r="F270" s="15"/>
      <c r="G270" s="14"/>
      <c r="H270" s="14"/>
      <c r="I270" s="2" t="str">
        <f t="shared" si="98"/>
        <v/>
      </c>
      <c r="K270" s="17" t="str">
        <f>IF(E270="","",IF(OR(E270="NM",E270="DNS",E270="DNF",E270="DQ"),0,IF(INDEX(E$5:E270,1)="60m",IF(INT(15365/IF($D$4="ET",E270,E270+0.24)-1058)&gt;0,INT(15365/IF($D$4="ET",E270,E270+0.24)-1058),0),IF(INDEX(E$5:E270,1)="40m",IF(INT(10834/IF($D$4="ET",E270,E270+0.24)-996)&gt;0,INT(10834/IF($D$4="ET",E270,E270+0.24)-996),0),""))))</f>
        <v/>
      </c>
      <c r="L270" s="17" t="str">
        <f>IF(F270="","",IF(OR(F270="NM",F270="DNS",F270="DNF",F270="DQ"),0,IF(INDEX(F$125:F270,1)="1000m",IF(INT(276912/ ((LEFT(O270)*60)+MID(O270,3,2)+(MID(O270,6,2)/IF(VALUE(MID(O270,6,2))&lt;10,IF(VALUE(MID(O270,6,1))=0,100,10),100)))-738.5)&gt;0,INT(276912/ ((LEFT(O270)*60)+MID(O270,3,2)+(MID(O270,6,2)/IF(VALUE(MID(O270,6,2))&lt;10,IF(VALUE(MID(O270,6,1))=0,100,10),100)))-738.5),0),IF(INDEX(F$125:F270,1)="600m",IF(INT(160470.5/ ((LEFT(O270)*60)+MID(O270,3,2)+(MID(O270,6,2)/100))-811.35)&gt;0,INT(160470.5/ ((LEFT(O270)*60)+MID(O270,3,2)+(MID(O270,6,2)/100))-811.35),0),""))))</f>
        <v/>
      </c>
      <c r="M270" s="17" t="str">
        <f>IF(G270="","",IF(OR(G270="NM",G270="DNS",G270="DNF",G270="DQ"),0,IF(INDEX(G$125:G270,1)="Kogel",INT((303.73*SQRT(G270))-337.5),IF(INDEX(G$125:G270,1)="Vortex",IF(INT((126*SQRT(G270))-245.5)&gt;0,INT((126*SQRT(G270))-245.5),0),""))))</f>
        <v/>
      </c>
      <c r="N270" s="17" t="str">
        <f>IF(H270="","",IF(OR(H270="NM",H270="DNS",H270="DNF",H270="DQ"),0,IF(INDEX(H$125:H270,1)="Hoog",IF(H270&gt;1.35,INT((1977.53*SQRT(H270))-1698.5),INT((H270-0.67)*733.33333+100.7)),IF(INDEX(H$125:H270,1)="Ver",IF(H270&gt;4.41,INT((887.99*SQRT(H270))-1264.5),IF(INT((H270-1.91)*200+100.5)&gt;0,INT((H270-1.91)*200+100.5),0)),""))))</f>
        <v/>
      </c>
      <c r="O270" s="17" t="str">
        <f t="shared" si="99"/>
        <v>0:00,00</v>
      </c>
      <c r="P270" s="18">
        <f t="shared" si="100"/>
        <v>267</v>
      </c>
      <c r="AC270" s="16" t="str">
        <f t="shared" si="95"/>
        <v/>
      </c>
    </row>
    <row r="271" spans="1:29" x14ac:dyDescent="0.25">
      <c r="B271" s="2" t="str">
        <f t="shared" si="96"/>
        <v/>
      </c>
      <c r="C271" s="8"/>
      <c r="D271" s="9" t="str">
        <f t="shared" si="97"/>
        <v>U-Track</v>
      </c>
      <c r="E271" s="14"/>
      <c r="F271" s="15"/>
      <c r="G271" s="14"/>
      <c r="H271" s="14"/>
      <c r="I271" s="2" t="str">
        <f t="shared" si="98"/>
        <v/>
      </c>
      <c r="K271" s="17" t="str">
        <f>IF(E271="","",IF(OR(E271="NM",E271="DNS",E271="DNF",E271="DQ"),0,IF(INDEX(E$5:E271,1)="60m",IF(INT(15365/IF($D$4="ET",E271,E271+0.24)-1058)&gt;0,INT(15365/IF($D$4="ET",E271,E271+0.24)-1058),0),IF(INDEX(E$5:E271,1)="40m",IF(INT(10834/IF($D$4="ET",E271,E271+0.24)-996)&gt;0,INT(10834/IF($D$4="ET",E271,E271+0.24)-996),0),""))))</f>
        <v/>
      </c>
      <c r="L271" s="17" t="str">
        <f>IF(F271="","",IF(OR(F271="NM",F271="DNS",F271="DNF",F271="DQ"),0,IF(INDEX(F$125:F271,1)="1000m",IF(INT(276912/ ((LEFT(O271)*60)+MID(O271,3,2)+(MID(O271,6,2)/IF(VALUE(MID(O271,6,2))&lt;10,IF(VALUE(MID(O271,6,1))=0,100,10),100)))-738.5)&gt;0,INT(276912/ ((LEFT(O271)*60)+MID(O271,3,2)+(MID(O271,6,2)/IF(VALUE(MID(O271,6,2))&lt;10,IF(VALUE(MID(O271,6,1))=0,100,10),100)))-738.5),0),IF(INDEX(F$125:F271,1)="600m",IF(INT(160470.5/ ((LEFT(O271)*60)+MID(O271,3,2)+(MID(O271,6,2)/100))-811.35)&gt;0,INT(160470.5/ ((LEFT(O271)*60)+MID(O271,3,2)+(MID(O271,6,2)/100))-811.35),0),""))))</f>
        <v/>
      </c>
      <c r="M271" s="17" t="str">
        <f>IF(G271="","",IF(OR(G271="NM",G271="DNS",G271="DNF",G271="DQ"),0,IF(INDEX(G$125:G271,1)="Kogel",INT((303.73*SQRT(G271))-337.5),IF(INDEX(G$125:G271,1)="Vortex",IF(INT((126*SQRT(G271))-245.5)&gt;0,INT((126*SQRT(G271))-245.5),0),""))))</f>
        <v/>
      </c>
      <c r="N271" s="17" t="str">
        <f>IF(H271="","",IF(OR(H271="NM",H271="DNS",H271="DNF",H271="DQ"),0,IF(INDEX(H$125:H271,1)="Hoog",IF(H271&gt;1.35,INT((1977.53*SQRT(H271))-1698.5),INT((H271-0.67)*733.33333+100.7)),IF(INDEX(H$125:H271,1)="Ver",IF(H271&gt;4.41,INT((887.99*SQRT(H271))-1264.5),IF(INT((H271-1.91)*200+100.5)&gt;0,INT((H271-1.91)*200+100.5),0)),""))))</f>
        <v/>
      </c>
      <c r="O271" s="17" t="str">
        <f t="shared" si="99"/>
        <v>0:00,00</v>
      </c>
      <c r="P271" s="18">
        <f t="shared" si="100"/>
        <v>267</v>
      </c>
      <c r="AC271" s="16" t="str">
        <f t="shared" si="95"/>
        <v/>
      </c>
    </row>
    <row r="272" spans="1:29" x14ac:dyDescent="0.25">
      <c r="B272" s="2" t="str">
        <f t="shared" si="96"/>
        <v/>
      </c>
      <c r="C272" s="8"/>
      <c r="D272" s="9" t="str">
        <f t="shared" si="97"/>
        <v>U-Track</v>
      </c>
      <c r="E272" s="14"/>
      <c r="F272" s="15"/>
      <c r="G272" s="14"/>
      <c r="H272" s="14"/>
      <c r="I272" s="2" t="str">
        <f t="shared" si="98"/>
        <v/>
      </c>
      <c r="K272" s="17" t="str">
        <f>IF(E272="","",IF(OR(E272="NM",E272="DNS",E272="DNF",E272="DQ"),0,IF(INDEX(E$5:E272,1)="60m",IF(INT(15365/IF($D$4="ET",E272,E272+0.24)-1058)&gt;0,INT(15365/IF($D$4="ET",E272,E272+0.24)-1058),0),IF(INDEX(E$5:E272,1)="40m",IF(INT(10834/IF($D$4="ET",E272,E272+0.24)-996)&gt;0,INT(10834/IF($D$4="ET",E272,E272+0.24)-996),0),""))))</f>
        <v/>
      </c>
      <c r="L272" s="17" t="str">
        <f>IF(F272="","",IF(OR(F272="NM",F272="DNS",F272="DNF",F272="DQ"),0,IF(INDEX(F$125:F272,1)="1000m",IF(INT(276912/ ((LEFT(O272)*60)+MID(O272,3,2)+(MID(O272,6,2)/IF(VALUE(MID(O272,6,2))&lt;10,IF(VALUE(MID(O272,6,1))=0,100,10),100)))-738.5)&gt;0,INT(276912/ ((LEFT(O272)*60)+MID(O272,3,2)+(MID(O272,6,2)/IF(VALUE(MID(O272,6,2))&lt;10,IF(VALUE(MID(O272,6,1))=0,100,10),100)))-738.5),0),IF(INDEX(F$125:F272,1)="600m",IF(INT(160470.5/ ((LEFT(O272)*60)+MID(O272,3,2)+(MID(O272,6,2)/100))-811.35)&gt;0,INT(160470.5/ ((LEFT(O272)*60)+MID(O272,3,2)+(MID(O272,6,2)/100))-811.35),0),""))))</f>
        <v/>
      </c>
      <c r="M272" s="17" t="str">
        <f>IF(G272="","",IF(OR(G272="NM",G272="DNS",G272="DNF",G272="DQ"),0,IF(INDEX(G$125:G272,1)="Kogel",INT((303.73*SQRT(G272))-337.5),IF(INDEX(G$125:G272,1)="Vortex",IF(INT((126*SQRT(G272))-245.5)&gt;0,INT((126*SQRT(G272))-245.5),0),""))))</f>
        <v/>
      </c>
      <c r="N272" s="17" t="str">
        <f>IF(H272="","",IF(OR(H272="NM",H272="DNS",H272="DNF",H272="DQ"),0,IF(INDEX(H$125:H272,1)="Hoog",IF(H272&gt;1.35,INT((1977.53*SQRT(H272))-1698.5),INT((H272-0.67)*733.33333+100.7)),IF(INDEX(H$125:H272,1)="Ver",IF(H272&gt;4.41,INT((887.99*SQRT(H272))-1264.5),IF(INT((H272-1.91)*200+100.5)&gt;0,INT((H272-1.91)*200+100.5),0)),""))))</f>
        <v/>
      </c>
      <c r="O272" s="17" t="str">
        <f t="shared" si="99"/>
        <v>0:00,00</v>
      </c>
      <c r="P272" s="18">
        <f t="shared" si="100"/>
        <v>267</v>
      </c>
      <c r="AC272" s="16" t="str">
        <f t="shared" si="95"/>
        <v/>
      </c>
    </row>
    <row r="273" spans="2:29" x14ac:dyDescent="0.25">
      <c r="B273" s="2" t="str">
        <f t="shared" si="96"/>
        <v/>
      </c>
      <c r="C273" s="8"/>
      <c r="D273" s="9" t="str">
        <f t="shared" si="97"/>
        <v>U-Track</v>
      </c>
      <c r="E273" s="14"/>
      <c r="F273" s="15"/>
      <c r="G273" s="14"/>
      <c r="H273" s="14"/>
      <c r="I273" s="2" t="str">
        <f t="shared" si="98"/>
        <v/>
      </c>
      <c r="K273" s="17" t="str">
        <f>IF(E273="","",IF(OR(E273="NM",E273="DNS",E273="DNF",E273="DQ"),0,IF(INDEX(E$5:E273,1)="60m",IF(INT(15365/IF($D$4="ET",E273,E273+0.24)-1058)&gt;0,INT(15365/IF($D$4="ET",E273,E273+0.24)-1058),0),IF(INDEX(E$5:E273,1)="40m",IF(INT(10834/IF($D$4="ET",E273,E273+0.24)-996)&gt;0,INT(10834/IF($D$4="ET",E273,E273+0.24)-996),0),""))))</f>
        <v/>
      </c>
      <c r="L273" s="17" t="str">
        <f>IF(F273="","",IF(OR(F273="NM",F273="DNS",F273="DNF",F273="DQ"),0,IF(INDEX(F$125:F273,1)="1000m",IF(INT(276912/ ((LEFT(O273)*60)+MID(O273,3,2)+(MID(O273,6,2)/IF(VALUE(MID(O273,6,2))&lt;10,IF(VALUE(MID(O273,6,1))=0,100,10),100)))-738.5)&gt;0,INT(276912/ ((LEFT(O273)*60)+MID(O273,3,2)+(MID(O273,6,2)/IF(VALUE(MID(O273,6,2))&lt;10,IF(VALUE(MID(O273,6,1))=0,100,10),100)))-738.5),0),IF(INDEX(F$125:F273,1)="600m",IF(INT(160470.5/ ((LEFT(O273)*60)+MID(O273,3,2)+(MID(O273,6,2)/100))-811.35)&gt;0,INT(160470.5/ ((LEFT(O273)*60)+MID(O273,3,2)+(MID(O273,6,2)/100))-811.35),0),""))))</f>
        <v/>
      </c>
      <c r="M273" s="17" t="str">
        <f>IF(G273="","",IF(OR(G273="NM",G273="DNS",G273="DNF",G273="DQ"),0,IF(INDEX(G$125:G273,1)="Kogel",INT((303.73*SQRT(G273))-337.5),IF(INDEX(G$125:G273,1)="Vortex",IF(INT((126*SQRT(G273))-245.5)&gt;0,INT((126*SQRT(G273))-245.5),0),""))))</f>
        <v/>
      </c>
      <c r="N273" s="17" t="str">
        <f>IF(H273="","",IF(OR(H273="NM",H273="DNS",H273="DNF",H273="DQ"),0,IF(INDEX(H$125:H273,1)="Hoog",IF(H273&gt;1.35,INT((1977.53*SQRT(H273))-1698.5),INT((H273-0.67)*733.33333+100.7)),IF(INDEX(H$125:H273,1)="Ver",IF(H273&gt;4.41,INT((887.99*SQRT(H273))-1264.5),IF(INT((H273-1.91)*200+100.5)&gt;0,INT((H273-1.91)*200+100.5),0)),""))))</f>
        <v/>
      </c>
      <c r="O273" s="17" t="str">
        <f t="shared" si="99"/>
        <v>0:00,00</v>
      </c>
      <c r="P273" s="18">
        <f t="shared" si="100"/>
        <v>267</v>
      </c>
      <c r="AC273" s="16" t="str">
        <f t="shared" si="95"/>
        <v/>
      </c>
    </row>
    <row r="274" spans="2:29" x14ac:dyDescent="0.25">
      <c r="B274" s="2" t="str">
        <f t="shared" si="96"/>
        <v/>
      </c>
      <c r="C274" s="8"/>
      <c r="D274" s="9" t="str">
        <f t="shared" si="97"/>
        <v>U-Track</v>
      </c>
      <c r="E274" s="14"/>
      <c r="F274" s="15"/>
      <c r="G274" s="14"/>
      <c r="H274" s="14"/>
      <c r="I274" s="2" t="str">
        <f t="shared" si="98"/>
        <v/>
      </c>
      <c r="K274" s="17" t="str">
        <f>IF(E274="","",IF(OR(E274="NM",E274="DNS",E274="DNF",E274="DQ"),0,IF(INDEX(E$5:E274,1)="60m",IF(INT(15365/IF($D$4="ET",E274,E274+0.24)-1058)&gt;0,INT(15365/IF($D$4="ET",E274,E274+0.24)-1058),0),IF(INDEX(E$5:E274,1)="40m",IF(INT(10834/IF($D$4="ET",E274,E274+0.24)-996)&gt;0,INT(10834/IF($D$4="ET",E274,E274+0.24)-996),0),""))))</f>
        <v/>
      </c>
      <c r="L274" s="17" t="str">
        <f>IF(F274="","",IF(OR(F274="NM",F274="DNS",F274="DNF",F274="DQ"),0,IF(INDEX(F$125:F274,1)="1000m",IF(INT(276912/ ((LEFT(O274)*60)+MID(O274,3,2)+(MID(O274,6,2)/IF(VALUE(MID(O274,6,2))&lt;10,IF(VALUE(MID(O274,6,1))=0,100,10),100)))-738.5)&gt;0,INT(276912/ ((LEFT(O274)*60)+MID(O274,3,2)+(MID(O274,6,2)/IF(VALUE(MID(O274,6,2))&lt;10,IF(VALUE(MID(O274,6,1))=0,100,10),100)))-738.5),0),IF(INDEX(F$125:F274,1)="600m",IF(INT(160470.5/ ((LEFT(O274)*60)+MID(O274,3,2)+(MID(O274,6,2)/100))-811.35)&gt;0,INT(160470.5/ ((LEFT(O274)*60)+MID(O274,3,2)+(MID(O274,6,2)/100))-811.35),0),""))))</f>
        <v/>
      </c>
      <c r="M274" s="17" t="str">
        <f>IF(G274="","",IF(OR(G274="NM",G274="DNS",G274="DNF",G274="DQ"),0,IF(INDEX(G$125:G274,1)="Kogel",INT((303.73*SQRT(G274))-337.5),IF(INDEX(G$125:G274,1)="Vortex",IF(INT((126*SQRT(G274))-245.5)&gt;0,INT((126*SQRT(G274))-245.5),0),""))))</f>
        <v/>
      </c>
      <c r="N274" s="17" t="str">
        <f>IF(H274="","",IF(OR(H274="NM",H274="DNS",H274="DNF",H274="DQ"),0,IF(INDEX(H$125:H274,1)="Hoog",IF(H274&gt;1.35,INT((1977.53*SQRT(H274))-1698.5),INT((H274-0.67)*733.33333+100.7)),IF(INDEX(H$125:H274,1)="Ver",IF(H274&gt;4.41,INT((887.99*SQRT(H274))-1264.5),IF(INT((H274-1.91)*200+100.5)&gt;0,INT((H274-1.91)*200+100.5),0)),""))))</f>
        <v/>
      </c>
      <c r="O274" s="17" t="str">
        <f t="shared" si="99"/>
        <v>0:00,00</v>
      </c>
      <c r="P274" s="18">
        <f t="shared" si="100"/>
        <v>267</v>
      </c>
      <c r="AC274" s="16" t="str">
        <f t="shared" si="95"/>
        <v/>
      </c>
    </row>
    <row r="275" spans="2:29" x14ac:dyDescent="0.25">
      <c r="B275" s="2" t="str">
        <f t="shared" si="96"/>
        <v/>
      </c>
      <c r="C275" s="8"/>
      <c r="D275" s="9" t="str">
        <f t="shared" si="97"/>
        <v>U-Track</v>
      </c>
      <c r="E275" s="14"/>
      <c r="F275" s="15"/>
      <c r="G275" s="14"/>
      <c r="H275" s="14"/>
      <c r="I275" s="2" t="str">
        <f t="shared" si="98"/>
        <v/>
      </c>
      <c r="K275" s="17" t="str">
        <f>IF(E275="","",IF(OR(E275="NM",E275="DNS",E275="DNF",E275="DQ"),0,IF(INDEX(E$5:E275,1)="60m",IF(INT(15365/IF($D$4="ET",E275,E275+0.24)-1058)&gt;0,INT(15365/IF($D$4="ET",E275,E275+0.24)-1058),0),IF(INDEX(E$5:E275,1)="40m",IF(INT(10834/IF($D$4="ET",E275,E275+0.24)-996)&gt;0,INT(10834/IF($D$4="ET",E275,E275+0.24)-996),0),""))))</f>
        <v/>
      </c>
      <c r="L275" s="17" t="str">
        <f>IF(F275="","",IF(OR(F275="NM",F275="DNS",F275="DNF",F275="DQ"),0,IF(INDEX(F$125:F275,1)="1000m",IF(INT(276912/ ((LEFT(O275)*60)+MID(O275,3,2)+(MID(O275,6,2)/IF(VALUE(MID(O275,6,2))&lt;10,IF(VALUE(MID(O275,6,1))=0,100,10),100)))-738.5)&gt;0,INT(276912/ ((LEFT(O275)*60)+MID(O275,3,2)+(MID(O275,6,2)/IF(VALUE(MID(O275,6,2))&lt;10,IF(VALUE(MID(O275,6,1))=0,100,10),100)))-738.5),0),IF(INDEX(F$125:F275,1)="600m",IF(INT(160470.5/ ((LEFT(O275)*60)+MID(O275,3,2)+(MID(O275,6,2)/100))-811.35)&gt;0,INT(160470.5/ ((LEFT(O275)*60)+MID(O275,3,2)+(MID(O275,6,2)/100))-811.35),0),""))))</f>
        <v/>
      </c>
      <c r="M275" s="17" t="str">
        <f>IF(G275="","",IF(OR(G275="NM",G275="DNS",G275="DNF",G275="DQ"),0,IF(INDEX(G$125:G275,1)="Kogel",INT((303.73*SQRT(G275))-337.5),IF(INDEX(G$125:G275,1)="Vortex",IF(INT((126*SQRT(G275))-245.5)&gt;0,INT((126*SQRT(G275))-245.5),0),""))))</f>
        <v/>
      </c>
      <c r="N275" s="17" t="str">
        <f>IF(H275="","",IF(OR(H275="NM",H275="DNS",H275="DNF",H275="DQ"),0,IF(INDEX(H$125:H275,1)="Hoog",IF(H275&gt;1.35,INT((1977.53*SQRT(H275))-1698.5),INT((H275-0.67)*733.33333+100.7)),IF(INDEX(H$125:H275,1)="Ver",IF(H275&gt;4.41,INT((887.99*SQRT(H275))-1264.5),IF(INT((H275-1.91)*200+100.5)&gt;0,INT((H275-1.91)*200+100.5),0)),""))))</f>
        <v/>
      </c>
      <c r="O275" s="17" t="str">
        <f t="shared" si="99"/>
        <v>0:00,00</v>
      </c>
      <c r="P275" s="18">
        <f t="shared" si="100"/>
        <v>267</v>
      </c>
      <c r="AC275" s="16" t="str">
        <f t="shared" si="95"/>
        <v/>
      </c>
    </row>
    <row r="276" spans="2:29" x14ac:dyDescent="0.25">
      <c r="B276" s="2" t="str">
        <f t="shared" si="96"/>
        <v/>
      </c>
      <c r="C276" s="8"/>
      <c r="D276" s="9" t="str">
        <f t="shared" si="97"/>
        <v>U-Track</v>
      </c>
      <c r="E276" s="14"/>
      <c r="F276" s="15"/>
      <c r="G276" s="14"/>
      <c r="H276" s="14"/>
      <c r="I276" s="2" t="str">
        <f t="shared" si="98"/>
        <v/>
      </c>
      <c r="K276" s="17" t="str">
        <f>IF(E276="","",IF(OR(E276="NM",E276="DNS",E276="DNF",E276="DQ"),0,IF(INDEX(E$5:E276,1)="60m",IF(INT(15365/IF($D$4="ET",E276,E276+0.24)-1058)&gt;0,INT(15365/IF($D$4="ET",E276,E276+0.24)-1058),0),IF(INDEX(E$5:E276,1)="40m",IF(INT(10834/IF($D$4="ET",E276,E276+0.24)-996)&gt;0,INT(10834/IF($D$4="ET",E276,E276+0.24)-996),0),""))))</f>
        <v/>
      </c>
      <c r="L276" s="17" t="str">
        <f>IF(F276="","",IF(OR(F276="NM",F276="DNS",F276="DNF",F276="DQ"),0,IF(INDEX(F$125:F276,1)="1000m",IF(INT(276912/ ((LEFT(O276)*60)+MID(O276,3,2)+(MID(O276,6,2)/IF(VALUE(MID(O276,6,2))&lt;10,IF(VALUE(MID(O276,6,1))=0,100,10),100)))-738.5)&gt;0,INT(276912/ ((LEFT(O276)*60)+MID(O276,3,2)+(MID(O276,6,2)/IF(VALUE(MID(O276,6,2))&lt;10,IF(VALUE(MID(O276,6,1))=0,100,10),100)))-738.5),0),IF(INDEX(F$125:F276,1)="600m",IF(INT(160470.5/ ((LEFT(O276)*60)+MID(O276,3,2)+(MID(O276,6,2)/100))-811.35)&gt;0,INT(160470.5/ ((LEFT(O276)*60)+MID(O276,3,2)+(MID(O276,6,2)/100))-811.35),0),""))))</f>
        <v/>
      </c>
      <c r="M276" s="17" t="str">
        <f>IF(G276="","",IF(OR(G276="NM",G276="DNS",G276="DNF",G276="DQ"),0,IF(INDEX(G$125:G276,1)="Kogel",INT((303.73*SQRT(G276))-337.5),IF(INDEX(G$125:G276,1)="Vortex",IF(INT((126*SQRT(G276))-245.5)&gt;0,INT((126*SQRT(G276))-245.5),0),""))))</f>
        <v/>
      </c>
      <c r="N276" s="17" t="str">
        <f>IF(H276="","",IF(OR(H276="NM",H276="DNS",H276="DNF",H276="DQ"),0,IF(INDEX(H$125:H276,1)="Hoog",IF(H276&gt;1.35,INT((1977.53*SQRT(H276))-1698.5),INT((H276-0.67)*733.33333+100.7)),IF(INDEX(H$125:H276,1)="Ver",IF(H276&gt;4.41,INT((887.99*SQRT(H276))-1264.5),IF(INT((H276-1.91)*200+100.5)&gt;0,INT((H276-1.91)*200+100.5),0)),""))))</f>
        <v/>
      </c>
      <c r="O276" s="17" t="str">
        <f t="shared" si="99"/>
        <v>0:00,00</v>
      </c>
      <c r="P276" s="18">
        <f t="shared" si="100"/>
        <v>267</v>
      </c>
      <c r="AC276" s="16" t="str">
        <f t="shared" si="95"/>
        <v/>
      </c>
    </row>
    <row r="277" spans="2:29" x14ac:dyDescent="0.25">
      <c r="B277" s="2" t="str">
        <f t="shared" si="96"/>
        <v/>
      </c>
      <c r="C277" s="8"/>
      <c r="D277" s="9" t="str">
        <f t="shared" si="97"/>
        <v>U-Track</v>
      </c>
      <c r="E277" s="14"/>
      <c r="F277" s="15"/>
      <c r="G277" s="14"/>
      <c r="H277" s="14"/>
      <c r="I277" s="2" t="str">
        <f t="shared" si="98"/>
        <v/>
      </c>
      <c r="K277" s="17" t="str">
        <f>IF(E277="","",IF(OR(E277="NM",E277="DNS",E277="DNF",E277="DQ"),0,IF(INDEX(E$5:E277,1)="60m",IF(INT(15365/IF($D$4="ET",E277,E277+0.24)-1058)&gt;0,INT(15365/IF($D$4="ET",E277,E277+0.24)-1058),0),IF(INDEX(E$5:E277,1)="40m",IF(INT(10834/IF($D$4="ET",E277,E277+0.24)-996)&gt;0,INT(10834/IF($D$4="ET",E277,E277+0.24)-996),0),""))))</f>
        <v/>
      </c>
      <c r="L277" s="17" t="str">
        <f>IF(F277="","",IF(OR(F277="NM",F277="DNS",F277="DNF",F277="DQ"),0,IF(INDEX(F$125:F277,1)="1000m",IF(INT(276912/ ((LEFT(O277)*60)+MID(O277,3,2)+(MID(O277,6,2)/IF(VALUE(MID(O277,6,2))&lt;10,IF(VALUE(MID(O277,6,1))=0,100,10),100)))-738.5)&gt;0,INT(276912/ ((LEFT(O277)*60)+MID(O277,3,2)+(MID(O277,6,2)/IF(VALUE(MID(O277,6,2))&lt;10,IF(VALUE(MID(O277,6,1))=0,100,10),100)))-738.5),0),IF(INDEX(F$125:F277,1)="600m",IF(INT(160470.5/ ((LEFT(O277)*60)+MID(O277,3,2)+(MID(O277,6,2)/100))-811.35)&gt;0,INT(160470.5/ ((LEFT(O277)*60)+MID(O277,3,2)+(MID(O277,6,2)/100))-811.35),0),""))))</f>
        <v/>
      </c>
      <c r="M277" s="17" t="str">
        <f>IF(G277="","",IF(OR(G277="NM",G277="DNS",G277="DNF",G277="DQ"),0,IF(INDEX(G$125:G277,1)="Kogel",INT((303.73*SQRT(G277))-337.5),IF(INDEX(G$125:G277,1)="Vortex",IF(INT((126*SQRT(G277))-245.5)&gt;0,INT((126*SQRT(G277))-245.5),0),""))))</f>
        <v/>
      </c>
      <c r="N277" s="17" t="str">
        <f>IF(H277="","",IF(OR(H277="NM",H277="DNS",H277="DNF",H277="DQ"),0,IF(INDEX(H$125:H277,1)="Hoog",IF(H277&gt;1.35,INT((1977.53*SQRT(H277))-1698.5),INT((H277-0.67)*733.33333+100.7)),IF(INDEX(H$125:H277,1)="Ver",IF(H277&gt;4.41,INT((887.99*SQRT(H277))-1264.5),IF(INT((H277-1.91)*200+100.5)&gt;0,INT((H277-1.91)*200+100.5),0)),""))))</f>
        <v/>
      </c>
      <c r="O277" s="17" t="str">
        <f t="shared" si="99"/>
        <v>0:00,00</v>
      </c>
      <c r="P277" s="18">
        <f t="shared" si="100"/>
        <v>267</v>
      </c>
      <c r="AC277" s="16" t="str">
        <f t="shared" si="95"/>
        <v/>
      </c>
    </row>
    <row r="278" spans="2:29" x14ac:dyDescent="0.25">
      <c r="B278" s="2" t="str">
        <f t="shared" si="96"/>
        <v/>
      </c>
      <c r="C278" s="8"/>
      <c r="D278" s="9" t="str">
        <f t="shared" si="97"/>
        <v>U-Track</v>
      </c>
      <c r="E278" s="14"/>
      <c r="F278" s="15"/>
      <c r="G278" s="14"/>
      <c r="H278" s="14"/>
      <c r="I278" s="2" t="str">
        <f t="shared" si="98"/>
        <v/>
      </c>
      <c r="K278" s="17" t="str">
        <f>IF(E278="","",IF(OR(E278="NM",E278="DNS",E278="DNF",E278="DQ"),0,IF(INDEX(E$5:E278,1)="60m",IF(INT(15365/IF($D$4="ET",E278,E278+0.24)-1058)&gt;0,INT(15365/IF($D$4="ET",E278,E278+0.24)-1058),0),IF(INDEX(E$5:E278,1)="40m",IF(INT(10834/IF($D$4="ET",E278,E278+0.24)-996)&gt;0,INT(10834/IF($D$4="ET",E278,E278+0.24)-996),0),""))))</f>
        <v/>
      </c>
      <c r="L278" s="17" t="str">
        <f>IF(F278="","",IF(OR(F278="NM",F278="DNS",F278="DNF",F278="DQ"),0,IF(INDEX(F$125:F278,1)="1000m",IF(INT(276912/ ((LEFT(O278)*60)+MID(O278,3,2)+(MID(O278,6,2)/IF(VALUE(MID(O278,6,2))&lt;10,IF(VALUE(MID(O278,6,1))=0,100,10),100)))-738.5)&gt;0,INT(276912/ ((LEFT(O278)*60)+MID(O278,3,2)+(MID(O278,6,2)/IF(VALUE(MID(O278,6,2))&lt;10,IF(VALUE(MID(O278,6,1))=0,100,10),100)))-738.5),0),IF(INDEX(F$125:F278,1)="600m",IF(INT(160470.5/ ((LEFT(O278)*60)+MID(O278,3,2)+(MID(O278,6,2)/100))-811.35)&gt;0,INT(160470.5/ ((LEFT(O278)*60)+MID(O278,3,2)+(MID(O278,6,2)/100))-811.35),0),""))))</f>
        <v/>
      </c>
      <c r="M278" s="17" t="str">
        <f>IF(G278="","",IF(OR(G278="NM",G278="DNS",G278="DNF",G278="DQ"),0,IF(INDEX(G$125:G278,1)="Kogel",INT((303.73*SQRT(G278))-337.5),IF(INDEX(G$125:G278,1)="Vortex",IF(INT((126*SQRT(G278))-245.5)&gt;0,INT((126*SQRT(G278))-245.5),0),""))))</f>
        <v/>
      </c>
      <c r="N278" s="17" t="str">
        <f>IF(H278="","",IF(OR(H278="NM",H278="DNS",H278="DNF",H278="DQ"),0,IF(INDEX(H$125:H278,1)="Hoog",IF(H278&gt;1.35,INT((1977.53*SQRT(H278))-1698.5),INT((H278-0.67)*733.33333+100.7)),IF(INDEX(H$125:H278,1)="Ver",IF(H278&gt;4.41,INT((887.99*SQRT(H278))-1264.5),IF(INT((H278-1.91)*200+100.5)&gt;0,INT((H278-1.91)*200+100.5),0)),""))))</f>
        <v/>
      </c>
      <c r="O278" s="17" t="str">
        <f t="shared" si="99"/>
        <v>0:00,00</v>
      </c>
      <c r="P278" s="18">
        <f t="shared" si="100"/>
        <v>267</v>
      </c>
      <c r="AC278" s="16" t="str">
        <f t="shared" si="95"/>
        <v/>
      </c>
    </row>
    <row r="279" spans="2:29" x14ac:dyDescent="0.25">
      <c r="B279" s="2" t="str">
        <f t="shared" si="96"/>
        <v/>
      </c>
      <c r="C279" s="8"/>
      <c r="D279" s="9" t="str">
        <f t="shared" si="97"/>
        <v>U-Track</v>
      </c>
      <c r="E279" s="14"/>
      <c r="F279" s="15"/>
      <c r="G279" s="14"/>
      <c r="H279" s="14"/>
      <c r="I279" s="2" t="str">
        <f t="shared" si="98"/>
        <v/>
      </c>
      <c r="K279" s="17" t="str">
        <f>IF(E279="","",IF(OR(E279="NM",E279="DNS",E279="DNF",E279="DQ"),0,IF(INDEX(E$5:E279,1)="60m",IF(INT(15365/IF($D$4="ET",E279,E279+0.24)-1058)&gt;0,INT(15365/IF($D$4="ET",E279,E279+0.24)-1058),0),IF(INDEX(E$5:E279,1)="40m",IF(INT(10834/IF($D$4="ET",E279,E279+0.24)-996)&gt;0,INT(10834/IF($D$4="ET",E279,E279+0.24)-996),0),""))))</f>
        <v/>
      </c>
      <c r="L279" s="17" t="str">
        <f>IF(F279="","",IF(OR(F279="NM",F279="DNS",F279="DNF",F279="DQ"),0,IF(INDEX(F$125:F279,1)="1000m",IF(INT(276912/ ((LEFT(O279)*60)+MID(O279,3,2)+(MID(O279,6,2)/IF(VALUE(MID(O279,6,2))&lt;10,IF(VALUE(MID(O279,6,1))=0,100,10),100)))-738.5)&gt;0,INT(276912/ ((LEFT(O279)*60)+MID(O279,3,2)+(MID(O279,6,2)/IF(VALUE(MID(O279,6,2))&lt;10,IF(VALUE(MID(O279,6,1))=0,100,10),100)))-738.5),0),IF(INDEX(F$125:F279,1)="600m",IF(INT(160470.5/ ((LEFT(O279)*60)+MID(O279,3,2)+(MID(O279,6,2)/100))-811.35)&gt;0,INT(160470.5/ ((LEFT(O279)*60)+MID(O279,3,2)+(MID(O279,6,2)/100))-811.35),0),""))))</f>
        <v/>
      </c>
      <c r="M279" s="17" t="str">
        <f>IF(G279="","",IF(OR(G279="NM",G279="DNS",G279="DNF",G279="DQ"),0,IF(INDEX(G$125:G279,1)="Kogel",INT((303.73*SQRT(G279))-337.5),IF(INDEX(G$125:G279,1)="Vortex",IF(INT((126*SQRT(G279))-245.5)&gt;0,INT((126*SQRT(G279))-245.5),0),""))))</f>
        <v/>
      </c>
      <c r="N279" s="17" t="str">
        <f>IF(H279="","",IF(OR(H279="NM",H279="DNS",H279="DNF",H279="DQ"),0,IF(INDEX(H$125:H279,1)="Hoog",IF(H279&gt;1.35,INT((1977.53*SQRT(H279))-1698.5),INT((H279-0.67)*733.33333+100.7)),IF(INDEX(H$125:H279,1)="Ver",IF(H279&gt;4.41,INT((887.99*SQRT(H279))-1264.5),IF(INT((H279-1.91)*200+100.5)&gt;0,INT((H279-1.91)*200+100.5),0)),""))))</f>
        <v/>
      </c>
      <c r="O279" s="17" t="str">
        <f t="shared" si="99"/>
        <v>0:00,00</v>
      </c>
      <c r="P279" s="18">
        <f t="shared" si="100"/>
        <v>267</v>
      </c>
      <c r="AC279" s="16" t="str">
        <f t="shared" si="95"/>
        <v/>
      </c>
    </row>
    <row r="280" spans="2:29" x14ac:dyDescent="0.25">
      <c r="B280" s="2" t="str">
        <f t="shared" si="96"/>
        <v/>
      </c>
      <c r="C280" s="8"/>
      <c r="D280" s="9" t="str">
        <f t="shared" si="97"/>
        <v>U-Track</v>
      </c>
      <c r="E280" s="14"/>
      <c r="F280" s="15"/>
      <c r="G280" s="14"/>
      <c r="H280" s="14"/>
      <c r="I280" s="2" t="str">
        <f t="shared" si="98"/>
        <v/>
      </c>
      <c r="K280" s="17" t="str">
        <f>IF(E280="","",IF(OR(E280="NM",E280="DNS",E280="DNF",E280="DQ"),0,IF(INDEX(E$5:E280,1)="60m",IF(INT(15365/IF($D$4="ET",E280,E280+0.24)-1058)&gt;0,INT(15365/IF($D$4="ET",E280,E280+0.24)-1058),0),IF(INDEX(E$5:E280,1)="40m",IF(INT(10834/IF($D$4="ET",E280,E280+0.24)-996)&gt;0,INT(10834/IF($D$4="ET",E280,E280+0.24)-996),0),""))))</f>
        <v/>
      </c>
      <c r="L280" s="17" t="str">
        <f>IF(F280="","",IF(OR(F280="NM",F280="DNS",F280="DNF",F280="DQ"),0,IF(INDEX(F$125:F280,1)="1000m",IF(INT(276912/ ((LEFT(O280)*60)+MID(O280,3,2)+(MID(O280,6,2)/IF(VALUE(MID(O280,6,2))&lt;10,IF(VALUE(MID(O280,6,1))=0,100,10),100)))-738.5)&gt;0,INT(276912/ ((LEFT(O280)*60)+MID(O280,3,2)+(MID(O280,6,2)/IF(VALUE(MID(O280,6,2))&lt;10,IF(VALUE(MID(O280,6,1))=0,100,10),100)))-738.5),0),IF(INDEX(F$125:F280,1)="600m",IF(INT(160470.5/ ((LEFT(O280)*60)+MID(O280,3,2)+(MID(O280,6,2)/100))-811.35)&gt;0,INT(160470.5/ ((LEFT(O280)*60)+MID(O280,3,2)+(MID(O280,6,2)/100))-811.35),0),""))))</f>
        <v/>
      </c>
      <c r="M280" s="17" t="str">
        <f>IF(G280="","",IF(OR(G280="NM",G280="DNS",G280="DNF",G280="DQ"),0,IF(INDEX(G$125:G280,1)="Kogel",INT((303.73*SQRT(G280))-337.5),IF(INDEX(G$125:G280,1)="Vortex",IF(INT((126*SQRT(G280))-245.5)&gt;0,INT((126*SQRT(G280))-245.5),0),""))))</f>
        <v/>
      </c>
      <c r="N280" s="17" t="str">
        <f>IF(H280="","",IF(OR(H280="NM",H280="DNS",H280="DNF",H280="DQ"),0,IF(INDEX(H$125:H280,1)="Hoog",IF(H280&gt;1.35,INT((1977.53*SQRT(H280))-1698.5),INT((H280-0.67)*733.33333+100.7)),IF(INDEX(H$125:H280,1)="Ver",IF(H280&gt;4.41,INT((887.99*SQRT(H280))-1264.5),IF(INT((H280-1.91)*200+100.5)&gt;0,INT((H280-1.91)*200+100.5),0)),""))))</f>
        <v/>
      </c>
      <c r="O280" s="17" t="str">
        <f t="shared" si="99"/>
        <v>0:00,00</v>
      </c>
      <c r="P280" s="18">
        <f t="shared" si="100"/>
        <v>267</v>
      </c>
      <c r="AC280" s="16" t="str">
        <f t="shared" si="95"/>
        <v/>
      </c>
    </row>
    <row r="281" spans="2:29" x14ac:dyDescent="0.25">
      <c r="B281" s="2" t="str">
        <f t="shared" si="96"/>
        <v/>
      </c>
      <c r="C281" s="8"/>
      <c r="D281" s="9" t="str">
        <f t="shared" si="97"/>
        <v>U-Track</v>
      </c>
      <c r="E281" s="14"/>
      <c r="F281" s="15"/>
      <c r="G281" s="14"/>
      <c r="H281" s="14"/>
      <c r="I281" s="2" t="str">
        <f t="shared" si="98"/>
        <v/>
      </c>
      <c r="K281" s="17" t="str">
        <f>IF(E281="","",IF(OR(E281="NM",E281="DNS",E281="DNF",E281="DQ"),0,IF(INDEX(E$5:E281,1)="60m",IF(INT(15365/IF($D$4="ET",E281,E281+0.24)-1058)&gt;0,INT(15365/IF($D$4="ET",E281,E281+0.24)-1058),0),IF(INDEX(E$5:E281,1)="40m",IF(INT(10834/IF($D$4="ET",E281,E281+0.24)-996)&gt;0,INT(10834/IF($D$4="ET",E281,E281+0.24)-996),0),""))))</f>
        <v/>
      </c>
      <c r="L281" s="17" t="str">
        <f>IF(F281="","",IF(OR(F281="NM",F281="DNS",F281="DNF",F281="DQ"),0,IF(INDEX(F$125:F281,1)="1000m",IF(INT(276912/ ((LEFT(O281)*60)+MID(O281,3,2)+(MID(O281,6,2)/IF(VALUE(MID(O281,6,2))&lt;10,IF(VALUE(MID(O281,6,1))=0,100,10),100)))-738.5)&gt;0,INT(276912/ ((LEFT(O281)*60)+MID(O281,3,2)+(MID(O281,6,2)/IF(VALUE(MID(O281,6,2))&lt;10,IF(VALUE(MID(O281,6,1))=0,100,10),100)))-738.5),0),IF(INDEX(F$125:F281,1)="600m",IF(INT(160470.5/ ((LEFT(O281)*60)+MID(O281,3,2)+(MID(O281,6,2)/100))-811.35)&gt;0,INT(160470.5/ ((LEFT(O281)*60)+MID(O281,3,2)+(MID(O281,6,2)/100))-811.35),0),""))))</f>
        <v/>
      </c>
      <c r="M281" s="17" t="str">
        <f>IF(G281="","",IF(OR(G281="NM",G281="DNS",G281="DNF",G281="DQ"),0,IF(INDEX(G$125:G281,1)="Kogel",INT((303.73*SQRT(G281))-337.5),IF(INDEX(G$125:G281,1)="Vortex",IF(INT((126*SQRT(G281))-245.5)&gt;0,INT((126*SQRT(G281))-245.5),0),""))))</f>
        <v/>
      </c>
      <c r="N281" s="17" t="str">
        <f>IF(H281="","",IF(OR(H281="NM",H281="DNS",H281="DNF",H281="DQ"),0,IF(INDEX(H$125:H281,1)="Hoog",IF(H281&gt;1.35,INT((1977.53*SQRT(H281))-1698.5),INT((H281-0.67)*733.33333+100.7)),IF(INDEX(H$125:H281,1)="Ver",IF(H281&gt;4.41,INT((887.99*SQRT(H281))-1264.5),IF(INT((H281-1.91)*200+100.5)&gt;0,INT((H281-1.91)*200+100.5),0)),""))))</f>
        <v/>
      </c>
      <c r="O281" s="17" t="str">
        <f t="shared" si="99"/>
        <v>0:00,00</v>
      </c>
      <c r="P281" s="18">
        <f t="shared" si="100"/>
        <v>267</v>
      </c>
      <c r="AC281" s="16" t="str">
        <f t="shared" si="95"/>
        <v/>
      </c>
    </row>
    <row r="282" spans="2:29" x14ac:dyDescent="0.25">
      <c r="B282" s="2" t="str">
        <f t="shared" si="96"/>
        <v/>
      </c>
      <c r="C282" s="8"/>
      <c r="D282" s="9" t="str">
        <f t="shared" si="97"/>
        <v>U-Track</v>
      </c>
      <c r="E282" s="14"/>
      <c r="F282" s="15"/>
      <c r="G282" s="14"/>
      <c r="H282" s="14"/>
      <c r="I282" s="2" t="str">
        <f t="shared" si="98"/>
        <v/>
      </c>
      <c r="K282" s="17" t="str">
        <f>IF(E282="","",IF(OR(E282="NM",E282="DNS",E282="DNF",E282="DQ"),0,IF(INDEX(E$5:E282,1)="60m",IF(INT(15365/IF($D$4="ET",E282,E282+0.24)-1058)&gt;0,INT(15365/IF($D$4="ET",E282,E282+0.24)-1058),0),IF(INDEX(E$5:E282,1)="40m",IF(INT(10834/IF($D$4="ET",E282,E282+0.24)-996)&gt;0,INT(10834/IF($D$4="ET",E282,E282+0.24)-996),0),""))))</f>
        <v/>
      </c>
      <c r="L282" s="17" t="str">
        <f>IF(F282="","",IF(OR(F282="NM",F282="DNS",F282="DNF",F282="DQ"),0,IF(INDEX(F$125:F282,1)="1000m",IF(INT(276912/ ((LEFT(O282)*60)+MID(O282,3,2)+(MID(O282,6,2)/IF(VALUE(MID(O282,6,2))&lt;10,IF(VALUE(MID(O282,6,1))=0,100,10),100)))-738.5)&gt;0,INT(276912/ ((LEFT(O282)*60)+MID(O282,3,2)+(MID(O282,6,2)/IF(VALUE(MID(O282,6,2))&lt;10,IF(VALUE(MID(O282,6,1))=0,100,10),100)))-738.5),0),IF(INDEX(F$125:F282,1)="600m",IF(INT(160470.5/ ((LEFT(O282)*60)+MID(O282,3,2)+(MID(O282,6,2)/100))-811.35)&gt;0,INT(160470.5/ ((LEFT(O282)*60)+MID(O282,3,2)+(MID(O282,6,2)/100))-811.35),0),""))))</f>
        <v/>
      </c>
      <c r="M282" s="17" t="str">
        <f>IF(G282="","",IF(OR(G282="NM",G282="DNS",G282="DNF",G282="DQ"),0,IF(INDEX(G$125:G282,1)="Kogel",INT((303.73*SQRT(G282))-337.5),IF(INDEX(G$125:G282,1)="Vortex",IF(INT((126*SQRT(G282))-245.5)&gt;0,INT((126*SQRT(G282))-245.5),0),""))))</f>
        <v/>
      </c>
      <c r="N282" s="17" t="str">
        <f>IF(H282="","",IF(OR(H282="NM",H282="DNS",H282="DNF",H282="DQ"),0,IF(INDEX(H$125:H282,1)="Hoog",IF(H282&gt;1.35,INT((1977.53*SQRT(H282))-1698.5),INT((H282-0.67)*733.33333+100.7)),IF(INDEX(H$125:H282,1)="Ver",IF(H282&gt;4.41,INT((887.99*SQRT(H282))-1264.5),IF(INT((H282-1.91)*200+100.5)&gt;0,INT((H282-1.91)*200+100.5),0)),""))))</f>
        <v/>
      </c>
      <c r="O282" s="17" t="str">
        <f t="shared" si="99"/>
        <v>0:00,00</v>
      </c>
      <c r="P282" s="18">
        <f t="shared" si="100"/>
        <v>267</v>
      </c>
      <c r="AC282" s="16" t="str">
        <f t="shared" si="95"/>
        <v/>
      </c>
    </row>
    <row r="283" spans="2:29" x14ac:dyDescent="0.25">
      <c r="B283" s="2" t="str">
        <f t="shared" si="96"/>
        <v/>
      </c>
      <c r="C283" s="8"/>
      <c r="D283" s="9" t="str">
        <f t="shared" si="97"/>
        <v>U-Track</v>
      </c>
      <c r="E283" s="14"/>
      <c r="F283" s="15"/>
      <c r="G283" s="14"/>
      <c r="H283" s="14"/>
      <c r="I283" s="2" t="str">
        <f t="shared" si="98"/>
        <v/>
      </c>
      <c r="K283" s="17" t="str">
        <f>IF(E283="","",IF(OR(E283="NM",E283="DNS",E283="DNF",E283="DQ"),0,IF(INDEX(E$5:E283,1)="60m",IF(INT(15365/IF($D$4="ET",E283,E283+0.24)-1058)&gt;0,INT(15365/IF($D$4="ET",E283,E283+0.24)-1058),0),IF(INDEX(E$5:E283,1)="40m",IF(INT(10834/IF($D$4="ET",E283,E283+0.24)-996)&gt;0,INT(10834/IF($D$4="ET",E283,E283+0.24)-996),0),""))))</f>
        <v/>
      </c>
      <c r="L283" s="17" t="str">
        <f>IF(F283="","",IF(OR(F283="NM",F283="DNS",F283="DNF",F283="DQ"),0,IF(INDEX(F$125:F283,1)="1000m",IF(INT(276912/ ((LEFT(O283)*60)+MID(O283,3,2)+(MID(O283,6,2)/IF(VALUE(MID(O283,6,2))&lt;10,IF(VALUE(MID(O283,6,1))=0,100,10),100)))-738.5)&gt;0,INT(276912/ ((LEFT(O283)*60)+MID(O283,3,2)+(MID(O283,6,2)/IF(VALUE(MID(O283,6,2))&lt;10,IF(VALUE(MID(O283,6,1))=0,100,10),100)))-738.5),0),IF(INDEX(F$125:F283,1)="600m",IF(INT(160470.5/ ((LEFT(O283)*60)+MID(O283,3,2)+(MID(O283,6,2)/100))-811.35)&gt;0,INT(160470.5/ ((LEFT(O283)*60)+MID(O283,3,2)+(MID(O283,6,2)/100))-811.35),0),""))))</f>
        <v/>
      </c>
      <c r="M283" s="17" t="str">
        <f>IF(G283="","",IF(OR(G283="NM",G283="DNS",G283="DNF",G283="DQ"),0,IF(INDEX(G$125:G283,1)="Kogel",INT((303.73*SQRT(G283))-337.5),IF(INDEX(G$125:G283,1)="Vortex",IF(INT((126*SQRT(G283))-245.5)&gt;0,INT((126*SQRT(G283))-245.5),0),""))))</f>
        <v/>
      </c>
      <c r="N283" s="17" t="str">
        <f>IF(H283="","",IF(OR(H283="NM",H283="DNS",H283="DNF",H283="DQ"),0,IF(INDEX(H$125:H283,1)="Hoog",IF(H283&gt;1.35,INT((1977.53*SQRT(H283))-1698.5),INT((H283-0.67)*733.33333+100.7)),IF(INDEX(H$125:H283,1)="Ver",IF(H283&gt;4.41,INT((887.99*SQRT(H283))-1264.5),IF(INT((H283-1.91)*200+100.5)&gt;0,INT((H283-1.91)*200+100.5),0)),""))))</f>
        <v/>
      </c>
      <c r="O283" s="17" t="str">
        <f t="shared" si="99"/>
        <v>0:00,00</v>
      </c>
      <c r="P283" s="18">
        <f t="shared" si="100"/>
        <v>267</v>
      </c>
      <c r="AC283" s="16" t="str">
        <f t="shared" si="95"/>
        <v/>
      </c>
    </row>
    <row r="284" spans="2:29" x14ac:dyDescent="0.25">
      <c r="B284" s="2" t="str">
        <f t="shared" si="96"/>
        <v/>
      </c>
      <c r="C284" s="8"/>
      <c r="D284" s="9" t="str">
        <f t="shared" si="97"/>
        <v>U-Track</v>
      </c>
      <c r="E284" s="14"/>
      <c r="F284" s="15"/>
      <c r="G284" s="14"/>
      <c r="H284" s="14"/>
      <c r="I284" s="2" t="str">
        <f t="shared" si="98"/>
        <v/>
      </c>
      <c r="K284" s="17" t="str">
        <f>IF(E284="","",IF(OR(E284="NM",E284="DNS",E284="DNF",E284="DQ"),0,IF(INDEX(E$5:E284,1)="60m",IF(INT(15365/IF($D$4="ET",E284,E284+0.24)-1058)&gt;0,INT(15365/IF($D$4="ET",E284,E284+0.24)-1058),0),IF(INDEX(E$5:E284,1)="40m",IF(INT(10834/IF($D$4="ET",E284,E284+0.24)-996)&gt;0,INT(10834/IF($D$4="ET",E284,E284+0.24)-996),0),""))))</f>
        <v/>
      </c>
      <c r="L284" s="17" t="str">
        <f>IF(F284="","",IF(OR(F284="NM",F284="DNS",F284="DNF",F284="DQ"),0,IF(INDEX(F$125:F284,1)="1000m",IF(INT(276912/ ((LEFT(O284)*60)+MID(O284,3,2)+(MID(O284,6,2)/IF(VALUE(MID(O284,6,2))&lt;10,IF(VALUE(MID(O284,6,1))=0,100,10),100)))-738.5)&gt;0,INT(276912/ ((LEFT(O284)*60)+MID(O284,3,2)+(MID(O284,6,2)/IF(VALUE(MID(O284,6,2))&lt;10,IF(VALUE(MID(O284,6,1))=0,100,10),100)))-738.5),0),IF(INDEX(F$125:F284,1)="600m",IF(INT(160470.5/ ((LEFT(O284)*60)+MID(O284,3,2)+(MID(O284,6,2)/100))-811.35)&gt;0,INT(160470.5/ ((LEFT(O284)*60)+MID(O284,3,2)+(MID(O284,6,2)/100))-811.35),0),""))))</f>
        <v/>
      </c>
      <c r="M284" s="17" t="str">
        <f>IF(G284="","",IF(OR(G284="NM",G284="DNS",G284="DNF",G284="DQ"),0,IF(INDEX(G$125:G284,1)="Kogel",INT((303.73*SQRT(G284))-337.5),IF(INDEX(G$125:G284,1)="Vortex",IF(INT((126*SQRT(G284))-245.5)&gt;0,INT((126*SQRT(G284))-245.5),0),""))))</f>
        <v/>
      </c>
      <c r="N284" s="17" t="str">
        <f>IF(H284="","",IF(OR(H284="NM",H284="DNS",H284="DNF",H284="DQ"),0,IF(INDEX(H$125:H284,1)="Hoog",IF(H284&gt;1.35,INT((1977.53*SQRT(H284))-1698.5),INT((H284-0.67)*733.33333+100.7)),IF(INDEX(H$125:H284,1)="Ver",IF(H284&gt;4.41,INT((887.99*SQRT(H284))-1264.5),IF(INT((H284-1.91)*200+100.5)&gt;0,INT((H284-1.91)*200+100.5),0)),""))))</f>
        <v/>
      </c>
      <c r="O284" s="17" t="str">
        <f t="shared" si="99"/>
        <v>0:00,00</v>
      </c>
      <c r="P284" s="18">
        <f t="shared" si="100"/>
        <v>267</v>
      </c>
      <c r="AC284" s="16" t="str">
        <f t="shared" si="95"/>
        <v/>
      </c>
    </row>
    <row r="285" spans="2:29" x14ac:dyDescent="0.25">
      <c r="B285" s="2" t="str">
        <f t="shared" si="96"/>
        <v/>
      </c>
      <c r="C285" s="8"/>
      <c r="D285" s="9" t="str">
        <f t="shared" si="97"/>
        <v>U-Track</v>
      </c>
      <c r="E285" s="14"/>
      <c r="F285" s="15"/>
      <c r="G285" s="14"/>
      <c r="H285" s="14"/>
      <c r="I285" s="2" t="str">
        <f t="shared" si="98"/>
        <v/>
      </c>
      <c r="K285" s="17" t="str">
        <f>IF(E285="","",IF(OR(E285="NM",E285="DNS",E285="DNF",E285="DQ"),0,IF(INDEX(E$5:E285,1)="60m",IF(INT(15365/IF($D$4="ET",E285,E285+0.24)-1058)&gt;0,INT(15365/IF($D$4="ET",E285,E285+0.24)-1058),0),IF(INDEX(E$5:E285,1)="40m",IF(INT(10834/IF($D$4="ET",E285,E285+0.24)-996)&gt;0,INT(10834/IF($D$4="ET",E285,E285+0.24)-996),0),""))))</f>
        <v/>
      </c>
      <c r="L285" s="17" t="str">
        <f>IF(F285="","",IF(OR(F285="NM",F285="DNS",F285="DNF",F285="DQ"),0,IF(INDEX(F$125:F285,1)="1000m",IF(INT(276912/ ((LEFT(O285)*60)+MID(O285,3,2)+(MID(O285,6,2)/IF(VALUE(MID(O285,6,2))&lt;10,IF(VALUE(MID(O285,6,1))=0,100,10),100)))-738.5)&gt;0,INT(276912/ ((LEFT(O285)*60)+MID(O285,3,2)+(MID(O285,6,2)/IF(VALUE(MID(O285,6,2))&lt;10,IF(VALUE(MID(O285,6,1))=0,100,10),100)))-738.5),0),IF(INDEX(F$125:F285,1)="600m",IF(INT(160470.5/ ((LEFT(O285)*60)+MID(O285,3,2)+(MID(O285,6,2)/100))-811.35)&gt;0,INT(160470.5/ ((LEFT(O285)*60)+MID(O285,3,2)+(MID(O285,6,2)/100))-811.35),0),""))))</f>
        <v/>
      </c>
      <c r="M285" s="17" t="str">
        <f>IF(G285="","",IF(OR(G285="NM",G285="DNS",G285="DNF",G285="DQ"),0,IF(INDEX(G$125:G285,1)="Kogel",INT((303.73*SQRT(G285))-337.5),IF(INDEX(G$125:G285,1)="Vortex",IF(INT((126*SQRT(G285))-245.5)&gt;0,INT((126*SQRT(G285))-245.5),0),""))))</f>
        <v/>
      </c>
      <c r="N285" s="17" t="str">
        <f>IF(H285="","",IF(OR(H285="NM",H285="DNS",H285="DNF",H285="DQ"),0,IF(INDEX(H$125:H285,1)="Hoog",IF(H285&gt;1.35,INT((1977.53*SQRT(H285))-1698.5),INT((H285-0.67)*733.33333+100.7)),IF(INDEX(H$125:H285,1)="Ver",IF(H285&gt;4.41,INT((887.99*SQRT(H285))-1264.5),IF(INT((H285-1.91)*200+100.5)&gt;0,INT((H285-1.91)*200+100.5),0)),""))))</f>
        <v/>
      </c>
      <c r="O285" s="17" t="str">
        <f t="shared" si="99"/>
        <v>0:00,00</v>
      </c>
      <c r="P285" s="18">
        <f t="shared" si="100"/>
        <v>267</v>
      </c>
      <c r="AC285" s="16" t="str">
        <f t="shared" si="95"/>
        <v/>
      </c>
    </row>
    <row r="286" spans="2:29" x14ac:dyDescent="0.25">
      <c r="B286" s="2" t="str">
        <f t="shared" si="96"/>
        <v/>
      </c>
      <c r="C286" s="8"/>
      <c r="D286" s="9" t="str">
        <f t="shared" si="97"/>
        <v>U-Track</v>
      </c>
      <c r="E286" s="14"/>
      <c r="F286" s="15"/>
      <c r="G286" s="14"/>
      <c r="H286" s="14"/>
      <c r="I286" s="2" t="str">
        <f t="shared" si="98"/>
        <v/>
      </c>
      <c r="K286" s="17" t="str">
        <f>IF(E286="","",IF(OR(E286="NM",E286="DNS",E286="DNF",E286="DQ"),0,IF(INDEX(E$5:E286,1)="60m",IF(INT(15365/IF($D$4="ET",E286,E286+0.24)-1058)&gt;0,INT(15365/IF($D$4="ET",E286,E286+0.24)-1058),0),IF(INDEX(E$5:E286,1)="40m",IF(INT(10834/IF($D$4="ET",E286,E286+0.24)-996)&gt;0,INT(10834/IF($D$4="ET",E286,E286+0.24)-996),0),""))))</f>
        <v/>
      </c>
      <c r="L286" s="17" t="str">
        <f>IF(F286="","",IF(OR(F286="NM",F286="DNS",F286="DNF",F286="DQ"),0,IF(INDEX(F$125:F286,1)="1000m",IF(INT(276912/ ((LEFT(O286)*60)+MID(O286,3,2)+(MID(O286,6,2)/IF(VALUE(MID(O286,6,2))&lt;10,IF(VALUE(MID(O286,6,1))=0,100,10),100)))-738.5)&gt;0,INT(276912/ ((LEFT(O286)*60)+MID(O286,3,2)+(MID(O286,6,2)/IF(VALUE(MID(O286,6,2))&lt;10,IF(VALUE(MID(O286,6,1))=0,100,10),100)))-738.5),0),IF(INDEX(F$125:F286,1)="600m",IF(INT(160470.5/ ((LEFT(O286)*60)+MID(O286,3,2)+(MID(O286,6,2)/100))-811.35)&gt;0,INT(160470.5/ ((LEFT(O286)*60)+MID(O286,3,2)+(MID(O286,6,2)/100))-811.35),0),""))))</f>
        <v/>
      </c>
      <c r="M286" s="17" t="str">
        <f>IF(G286="","",IF(OR(G286="NM",G286="DNS",G286="DNF",G286="DQ"),0,IF(INDEX(G$125:G286,1)="Kogel",INT((303.73*SQRT(G286))-337.5),IF(INDEX(G$125:G286,1)="Vortex",IF(INT((126*SQRT(G286))-245.5)&gt;0,INT((126*SQRT(G286))-245.5),0),""))))</f>
        <v/>
      </c>
      <c r="N286" s="17" t="str">
        <f>IF(H286="","",IF(OR(H286="NM",H286="DNS",H286="DNF",H286="DQ"),0,IF(INDEX(H$125:H286,1)="Hoog",IF(H286&gt;1.35,INT((1977.53*SQRT(H286))-1698.5),INT((H286-0.67)*733.33333+100.7)),IF(INDEX(H$125:H286,1)="Ver",IF(H286&gt;4.41,INT((887.99*SQRT(H286))-1264.5),IF(INT((H286-1.91)*200+100.5)&gt;0,INT((H286-1.91)*200+100.5),0)),""))))</f>
        <v/>
      </c>
      <c r="O286" s="17" t="str">
        <f t="shared" si="99"/>
        <v>0:00,00</v>
      </c>
      <c r="P286" s="18">
        <f t="shared" si="100"/>
        <v>267</v>
      </c>
      <c r="AC286" s="16" t="str">
        <f t="shared" si="95"/>
        <v/>
      </c>
    </row>
    <row r="287" spans="2:29" x14ac:dyDescent="0.25">
      <c r="B287" s="2" t="str">
        <f t="shared" si="96"/>
        <v/>
      </c>
      <c r="C287" s="8"/>
      <c r="D287" s="9" t="str">
        <f t="shared" si="97"/>
        <v>U-Track</v>
      </c>
      <c r="E287" s="14"/>
      <c r="F287" s="15"/>
      <c r="G287" s="14"/>
      <c r="H287" s="14"/>
      <c r="I287" s="2" t="str">
        <f t="shared" si="98"/>
        <v/>
      </c>
      <c r="K287" s="17" t="str">
        <f>IF(E287="","",IF(OR(E287="NM",E287="DNS",E287="DNF",E287="DQ"),0,IF(INDEX(E$5:E287,1)="60m",IF(INT(15365/IF($D$4="ET",E287,E287+0.24)-1058)&gt;0,INT(15365/IF($D$4="ET",E287,E287+0.24)-1058),0),IF(INDEX(E$5:E287,1)="40m",IF(INT(10834/IF($D$4="ET",E287,E287+0.24)-996)&gt;0,INT(10834/IF($D$4="ET",E287,E287+0.24)-996),0),""))))</f>
        <v/>
      </c>
      <c r="L287" s="17" t="str">
        <f>IF(F287="","",IF(OR(F287="NM",F287="DNS",F287="DNF",F287="DQ"),0,IF(INDEX(F$125:F287,1)="1000m",IF(INT(276912/ ((LEFT(O287)*60)+MID(O287,3,2)+(MID(O287,6,2)/IF(VALUE(MID(O287,6,2))&lt;10,IF(VALUE(MID(O287,6,1))=0,100,10),100)))-738.5)&gt;0,INT(276912/ ((LEFT(O287)*60)+MID(O287,3,2)+(MID(O287,6,2)/IF(VALUE(MID(O287,6,2))&lt;10,IF(VALUE(MID(O287,6,1))=0,100,10),100)))-738.5),0),IF(INDEX(F$125:F287,1)="600m",IF(INT(160470.5/ ((LEFT(O287)*60)+MID(O287,3,2)+(MID(O287,6,2)/100))-811.35)&gt;0,INT(160470.5/ ((LEFT(O287)*60)+MID(O287,3,2)+(MID(O287,6,2)/100))-811.35),0),""))))</f>
        <v/>
      </c>
      <c r="M287" s="17" t="str">
        <f>IF(G287="","",IF(OR(G287="NM",G287="DNS",G287="DNF",G287="DQ"),0,IF(INDEX(G$125:G287,1)="Kogel",INT((303.73*SQRT(G287))-337.5),IF(INDEX(G$125:G287,1)="Vortex",IF(INT((126*SQRT(G287))-245.5)&gt;0,INT((126*SQRT(G287))-245.5),0),""))))</f>
        <v/>
      </c>
      <c r="N287" s="17" t="str">
        <f>IF(H287="","",IF(OR(H287="NM",H287="DNS",H287="DNF",H287="DQ"),0,IF(INDEX(H$125:H287,1)="Hoog",IF(H287&gt;1.35,INT((1977.53*SQRT(H287))-1698.5),INT((H287-0.67)*733.33333+100.7)),IF(INDEX(H$125:H287,1)="Ver",IF(H287&gt;4.41,INT((887.99*SQRT(H287))-1264.5),IF(INT((H287-1.91)*200+100.5)&gt;0,INT((H287-1.91)*200+100.5),0)),""))))</f>
        <v/>
      </c>
      <c r="O287" s="17" t="str">
        <f t="shared" si="99"/>
        <v>0:00,00</v>
      </c>
      <c r="P287" s="18">
        <f t="shared" si="100"/>
        <v>267</v>
      </c>
      <c r="AC287" s="16" t="str">
        <f t="shared" si="95"/>
        <v/>
      </c>
    </row>
  </sheetData>
  <mergeCells count="1">
    <mergeCell ref="AB4:AC4"/>
  </mergeCells>
  <conditionalFormatting sqref="E6:E25 G28:G33 E36:E55 G58:G63 E66:E85 E96:E115 E126:E145 G88:G93 G118:G123">
    <cfRule type="expression" dxfId="4" priority="5">
      <formula>OR($D$4="HT")</formula>
    </cfRule>
  </conditionalFormatting>
  <conditionalFormatting sqref="D4">
    <cfRule type="expression" dxfId="3" priority="4">
      <formula>$D$4="HT"</formula>
    </cfRule>
  </conditionalFormatting>
  <conditionalFormatting sqref="E148:E167 G170:G173 E178:E197 G200:G205 E208:E227 E238:E257 E268:E287 G175 G230:G235 G260:G265">
    <cfRule type="expression" dxfId="2" priority="3">
      <formula>OR($D$4="HT")</formula>
    </cfRule>
  </conditionalFormatting>
  <conditionalFormatting sqref="G174">
    <cfRule type="expression" dxfId="1" priority="2">
      <formula>OR($D$4="HT")</formula>
    </cfRule>
  </conditionalFormatting>
  <conditionalFormatting sqref="F126:F145 F148:F167 F178:F197 F208:F227 F238:F257 F268:F287 F6:F25 F36:F55 F66:F85 F96:F115">
    <cfRule type="expression" dxfId="0" priority="1">
      <formula>OR($D$4="HT")</formula>
    </cfRule>
  </conditionalFormatting>
  <dataValidations count="8">
    <dataValidation type="list" allowBlank="1" showInputMessage="1" showErrorMessage="1" sqref="D4" xr:uid="{00000000-0002-0000-0100-000000000000}">
      <formula1>$Z$2:$Z$3</formula1>
    </dataValidation>
    <dataValidation type="list" allowBlank="1" showInputMessage="1" showErrorMessage="1" sqref="H5 H267 H237 H207 H177 H147 H125 H95 H65 H35" xr:uid="{00000000-0002-0000-0100-000001000000}">
      <formula1>$Y$2:$Y$4</formula1>
    </dataValidation>
    <dataValidation type="list" allowBlank="1" showInputMessage="1" showErrorMessage="1" sqref="G5 G267 G237 G207 G177 G147 G125 G95 G65 G35" xr:uid="{00000000-0002-0000-0100-000002000000}">
      <formula1>$X$2:$X$4</formula1>
    </dataValidation>
    <dataValidation type="list" allowBlank="1" showInputMessage="1" showErrorMessage="1" sqref="F5 F267 F237 F207 F177 F147 F125 F95 F65 F35" xr:uid="{00000000-0002-0000-0100-000003000000}">
      <formula1>$W$2:$W$4</formula1>
    </dataValidation>
    <dataValidation type="list" allowBlank="1" showInputMessage="1" showErrorMessage="1" sqref="E5 E267 E237 E207 E177 E147 E125 E95 E65 E35" xr:uid="{00000000-0002-0000-0100-000004000000}">
      <formula1>$V$2:$V$4</formula1>
    </dataValidation>
    <dataValidation type="list" allowBlank="1" showInputMessage="1" showErrorMessage="1" sqref="D6:D25 D268:D287 D260:D265 D238:D257 D230:D235 D208:D227 D200:D205 D178:D197 D170:D175 D148:D167 D126:D145 D118:D123 D96:D115 D88:D93 D66:D85 D58:D63 D36:D55 D2 D28:D33" xr:uid="{00000000-0002-0000-0100-000005000000}">
      <formula1>$U$2:$U$21</formula1>
    </dataValidation>
    <dataValidation type="list" allowBlank="1" showInputMessage="1" showErrorMessage="1" sqref="B4 B266 B258 B236 B228 B206 B198 B176 B168 B146 B124 B116 B94 B86 B64 B56 B34 B26" xr:uid="{00000000-0002-0000-0100-000006000000}">
      <formula1>$S$2:$S$20</formula1>
    </dataValidation>
    <dataValidation type="list" allowBlank="1" showInputMessage="1" showErrorMessage="1" sqref="B3" xr:uid="{00000000-0002-0000-0100-000007000000}">
      <formula1>$T$2:$T$5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K s E A A B Q S w M E F A A C A A g A 8 G h i T T I g D L e n A A A A + Q A A A B I A H A B D b 2 5 m a W c v U G F j a 2 F n Z S 5 4 b W w g o h g A K K A U A A A A A A A A A A A A A A A A A A A A A A A A A A A A h Y / R C o I w G I V f R X b v N i d G y O + 8 6 F Y j C K L b M Z e O d I a b z X f r o k f q F R L K 6 q 7 L c / g O f O d x u 0 M + d W 1 w V Y P V v c l Q h C k K l J F 9 p U 2 d o d G d w j X K O e y E P I t a B T N s b D p Z n a H G u U t K i P c e + x j 3 Q 0 0 Y p R E 5 l s V e N q o T o T b W C S M V + q y q / y v E 4 f C S 4 Q w n K 5 x Q F u M o o g z I 0 k O p z Z d h s z K m Q H 5 K 2 I y t G w f F T R t u C y B L B P K + w Z 9 Q S w M E F A A C A A g A 8 G h i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o Y k 3 m Y b H i o g E A A J 8 R A A A T A B w A R m 9 y b X V s Y X M v U 2 V j d G l v b j E u b S C i G A A o o B Q A A A A A A A A A A A A A A A A A A A A A A A A A A A D t l V F L w z A Q x 9 8 H + w 6 h e 2 m h l q Z u a 1 X 2 I J 2 C K B P Z f L I + d P O c Y W 0 y k u t Q Z N / d j D K c b k E R h a r t S 3 r / f + 8 u F 3 4 0 C i b I B C f D c q V H z U a z o R 5 S C X e k Z V 0 z V F k 6 J Y N z k g P I W Z r P S e D T r k V 6 J A N s N o h + h q K Q E 9 B K r B Z e X 0 y K H D j a p y w D L x Y c d a B s K z 5 M r h V I l Q w u / O A g p M k l h 7 5 k C y B 7 5 B i F S o 5 R F 2 Q w S 9 a N k s 2 m R b k R 4 I l p S x 4 + o u W 4 N 3 3 I W M 4 Q Z M 9 q 2 Z i O H c s l s c i K n K s e D V x y w i f i j v G p D j o 6 v C o E w h C f M u i 9 v n o D w e H W c c v 5 W l b 8 k P K p P p D R 0 x x W o 4 / S s f 5 o J F O u 7 o X M y / I r U 9 n l Y b j P z 1 a p U t 0 e t U M Q H n H p k r U e G P R 9 r Z 9 x 7 L a 9 V b 0 N o 2 1 I 6 J g S u o a E 0 K B H a 5 0 X + R j k h n N g y K C + y a D G W v T t 4 E u n 2 W B 8 5 z l / i s R O 9 U j s 1 C T + R x L b 1 S O x X Z N Y R R L f G 9 / L o V 8 9 D v 1 P c U j / J o e 7 9 A 8 x 3 M I t M m R 8 j O H 2 f 4 9 + J 2 9 + V D n e / K j m 7 e / y F l a P t / A / 3 7 N f 4 u 3 X X 7 N + S O z A q V G s U f x Z F F 8 A U E s B A i 0 A F A A C A A g A 8 G h i T T I g D L e n A A A A + Q A A A B I A A A A A A A A A A A A A A A A A A A A A A E N v b m Z p Z y 9 Q Y W N r Y W d l L n h t b F B L A Q I t A B Q A A g A I A P B o Y k 0 P y u m r p A A A A O k A A A A T A A A A A A A A A A A A A A A A A P M A A A B b Q 2 9 u d G V u d F 9 U e X B l c 1 0 u e G 1 s U E s B A i 0 A F A A C A A g A 8 G h i T e Z h s e K i A Q A A n x E A A B M A A A A A A A A A A A A A A A A A 5 A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l 8 A A A A A A A C 8 X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w O j U 3 L j E z N T Y z M D V a I i A v P j x F b n R y e S B U e X B l P S J G a W x s Q 2 9 s d W 1 u V H l w Z X M i I F Z h b H V l P S J z Q m d Z R E J n T U d C Z 1 V H Q m d V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Y v Q 2 h h b m d l Z C B U e X B l L n t D b 2 x 1 b W 4 x L D B 9 J n F 1 b 3 Q 7 L C Z x d W 9 0 O 1 N l Y 3 R p b 2 4 x L 1 V p d H N s Y W c g T k s g b W V l c m t h b X A g M j A x N i 9 D a G F u Z 2 V k I F R 5 c G U u e 0 N v b H V t b j I s M X 0 m c X V v d D s s J n F 1 b 3 Q 7 U 2 V j d G l v b j E v V W l 0 c 2 x h Z y B O S y B t Z W V y a 2 F t c C A y M D E 2 L 0 N o Y W 5 n Z W Q g V H l w Z S 5 7 Q 2 9 s d W 1 u M y w y f S Z x d W 9 0 O y w m c X V v d D t T Z W N 0 a W 9 u M S 9 V a X R z b G F n I E 5 L I G 1 l Z X J r Y W 1 w I D I w M T Y v Q 2 h h b m d l Z C B U e X B l L n t D b 2 x 1 b W 4 0 L D N 9 J n F 1 b 3 Q 7 L C Z x d W 9 0 O 1 N l Y 3 R p b 2 4 x L 1 V p d H N s Y W c g T k s g b W V l c m t h b X A g M j A x N i 9 D a G F u Z 2 V k I F R 5 c G U u e 0 N v b H V t b j U s N H 0 m c X V v d D s s J n F 1 b 3 Q 7 U 2 V j d G l v b j E v V W l 0 c 2 x h Z y B O S y B t Z W V y a 2 F t c C A y M D E 2 L 0 N o Y W 5 n Z W Q g V H l w Z S 5 7 Q 2 9 s d W 1 u N i w 1 f S Z x d W 9 0 O y w m c X V v d D t T Z W N 0 a W 9 u M S 9 V a X R z b G F n I E 5 L I G 1 l Z X J r Y W 1 w I D I w M T Y v Q 2 h h b m d l Z C B U e X B l L n t D b 2 x 1 b W 4 3 L D Z 9 J n F 1 b 3 Q 7 L C Z x d W 9 0 O 1 N l Y 3 R p b 2 4 x L 1 V p d H N s Y W c g T k s g b W V l c m t h b X A g M j A x N i 9 D a G F u Z 2 V k I F R 5 c G U u e 0 N v b H V t b j g s N 3 0 m c X V v d D s s J n F 1 b 3 Q 7 U 2 V j d G l v b j E v V W l 0 c 2 x h Z y B O S y B t Z W V y a 2 F t c C A y M D E 2 L 0 N o Y W 5 n Z W Q g V H l w Z S 5 7 Q 2 9 s d W 1 u O S w 4 f S Z x d W 9 0 O y w m c X V v d D t T Z W N 0 a W 9 u M S 9 V a X R z b G F n I E 5 L I G 1 l Z X J r Y W 1 w I D I w M T Y v Q 2 h h b m d l Z C B U e X B l L n t D b 2 x 1 b W 4 x M C w 5 f S Z x d W 9 0 O y w m c X V v d D t T Z W N 0 a W 9 u M S 9 V a X R z b G F n I E 5 L I G 1 l Z X J r Y W 1 w I D I w M T Y v Q 2 h h b m d l Z C B U e X B l L n t D b 2 x 1 b W 4 x M S w x M H 0 m c X V v d D s s J n F 1 b 3 Q 7 U 2 V j d G l v b j E v V W l 0 c 2 x h Z y B O S y B t Z W V y a 2 F t c C A y M D E 2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5 M i I g L z 4 8 R W 5 0 c n k g V H l w Z T 0 i R m l s b E V y c m 9 y Q 2 9 k Z S I g V m F s d W U 9 I n N V b m t u b 3 d u I i A v P j x F b n R y e S B U e X B l P S J G a W x s R X J y b 3 J D b 3 V u d C I g V m F s d W U 9 I m w y M y I g L z 4 8 R W 5 0 c n k g V H l w Z T 0 i R m l s b E x h c 3 R V c G R h d G V k I i B W Y W x 1 Z T 0 i Z D I w M T g t M T A t M D h U M j E 6 N D Q 6 M D M u O D Q 3 N D M x N 1 o i I C 8 + P E V u d H J 5 I F R 5 c G U 9 I k Z p b G x D b 2 x 1 b W 5 U e X B l c y I g V m F s d W U 9 I n N C Z 1 l E Q m d N R 0 J n V U d C Z 1 V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x N S 9 D a G F u Z 2 V k I F R 5 c G U u e 0 N v b H V t b j E s M H 0 m c X V v d D s s J n F 1 b 3 Q 7 U 2 V j d G l v b j E v V W l 0 c 2 x h Z y B O S y B t Z W V y a 2 F t c C A y M D E 1 L 0 N o Y W 5 n Z W Q g V H l w Z S 5 7 Q 2 9 s d W 1 u M i w x f S Z x d W 9 0 O y w m c X V v d D t T Z W N 0 a W 9 u M S 9 V a X R z b G F n I E 5 L I G 1 l Z X J r Y W 1 w I D I w M T U v Q 2 h h b m d l Z C B U e X B l L n t D b 2 x 1 b W 4 z L D J 9 J n F 1 b 3 Q 7 L C Z x d W 9 0 O 1 N l Y 3 R p b 2 4 x L 1 V p d H N s Y W c g T k s g b W V l c m t h b X A g M j A x N S 9 D a G F u Z 2 V k I F R 5 c G U u e 0 N v b H V t b j Q s M 3 0 m c X V v d D s s J n F 1 b 3 Q 7 U 2 V j d G l v b j E v V W l 0 c 2 x h Z y B O S y B t Z W V y a 2 F t c C A y M D E 1 L 0 N o Y W 5 n Z W Q g V H l w Z S 5 7 Q 2 9 s d W 1 u N S w 0 f S Z x d W 9 0 O y w m c X V v d D t T Z W N 0 a W 9 u M S 9 V a X R z b G F n I E 5 L I G 1 l Z X J r Y W 1 w I D I w M T U v Q 2 h h b m d l Z C B U e X B l L n t D b 2 x 1 b W 4 2 L D V 9 J n F 1 b 3 Q 7 L C Z x d W 9 0 O 1 N l Y 3 R p b 2 4 x L 1 V p d H N s Y W c g T k s g b W V l c m t h b X A g M j A x N S 9 D a G F u Z 2 V k I F R 5 c G U u e 0 N v b H V t b j c s N n 0 m c X V v d D s s J n F 1 b 3 Q 7 U 2 V j d G l v b j E v V W l 0 c 2 x h Z y B O S y B t Z W V y a 2 F t c C A y M D E 1 L 0 N o Y W 5 n Z W Q g V H l w Z S 5 7 Q 2 9 s d W 1 u O C w 3 f S Z x d W 9 0 O y w m c X V v d D t T Z W N 0 a W 9 u M S 9 V a X R z b G F n I E 5 L I G 1 l Z X J r Y W 1 w I D I w M T U v Q 2 h h b m d l Z C B U e X B l L n t D b 2 x 1 b W 4 5 L D h 9 J n F 1 b 3 Q 7 L C Z x d W 9 0 O 1 N l Y 3 R p b 2 4 x L 1 V p d H N s Y W c g T k s g b W V l c m t h b X A g M j A x N S 9 D a G F u Z 2 V k I F R 5 c G U u e 0 N v b H V t b j E w L D l 9 J n F 1 b 3 Q 7 L C Z x d W 9 0 O 1 N l Y 3 R p b 2 4 x L 1 V p d H N s Y W c g T k s g b W V l c m t h b X A g M j A x N S 9 D a G F u Z 2 V k I F R 5 c G U u e 0 N v b H V t b j E x L D E w f S Z x d W 9 0 O y w m c X V v d D t T Z W N 0 a W 9 u M S 9 V a X R z b G F n I E 5 L I G 1 l Z X J r Y W 1 w I D I w M T U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c 3 I i A v P j x F b n R y e S B U e X B l P S J G a W x s R X J y b 3 J D b 2 R l I i B W Y W x 1 Z T 0 i c 1 V u a 2 5 v d 2 4 i I C 8 + P E V u d H J 5 I F R 5 c G U 9 I k Z p b G x F c n J v c k N v d W 5 0 I i B W Y W x 1 Z T 0 i b D c i I C 8 + P E V u d H J 5 I F R 5 c G U 9 I k Z p b G x M Y X N 0 V X B k Y X R l Z C I g V m F s d W U 9 I m Q y M D E 4 L T E w L T A 4 V D I x O j Q 1 O j A w L j k 2 M T A z M j F a I i A v P j x F b n R y e S B U e X B l P S J G a W x s Q 2 9 s d W 1 u V H l w Z X M i I F Z h b H V l P S J z Q m d Z R E J n T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T Q v Q 2 h h b m d l Z C B U e X B l L n t D b 2 x 1 b W 4 x L D B 9 J n F 1 b 3 Q 7 L C Z x d W 9 0 O 1 N l Y 3 R p b 2 4 x L 1 V p d H N s Y W c g T k s g b W V l c m t h b X A g M j A x N C 9 D a G F u Z 2 V k I F R 5 c G U u e 0 N v b H V t b j I s M X 0 m c X V v d D s s J n F 1 b 3 Q 7 U 2 V j d G l v b j E v V W l 0 c 2 x h Z y B O S y B t Z W V y a 2 F t c C A y M D E 0 L 0 N o Y W 5 n Z W Q g V H l w Z S 5 7 Q 2 9 s d W 1 u M y w y f S Z x d W 9 0 O y w m c X V v d D t T Z W N 0 a W 9 u M S 9 V a X R z b G F n I E 5 L I G 1 l Z X J r Y W 1 w I D I w M T Q v Q 2 h h b m d l Z C B U e X B l L n t D b 2 x 1 b W 4 0 L D N 9 J n F 1 b 3 Q 7 L C Z x d W 9 0 O 1 N l Y 3 R p b 2 4 x L 1 V p d H N s Y W c g T k s g b W V l c m t h b X A g M j A x N C 9 D a G F u Z 2 V k I F R 5 c G U u e 0 N v b H V t b j U s N H 0 m c X V v d D s s J n F 1 b 3 Q 7 U 2 V j d G l v b j E v V W l 0 c 2 x h Z y B O S y B t Z W V y a 2 F t c C A y M D E 0 L 0 N o Y W 5 n Z W Q g V H l w Z S 5 7 Q 2 9 s d W 1 u N i w 1 f S Z x d W 9 0 O y w m c X V v d D t T Z W N 0 a W 9 u M S 9 V a X R z b G F n I E 5 L I G 1 l Z X J r Y W 1 w I D I w M T Q v Q 2 h h b m d l Z C B U e X B l L n t D b 2 x 1 b W 4 3 L D Z 9 J n F 1 b 3 Q 7 L C Z x d W 9 0 O 1 N l Y 3 R p b 2 4 x L 1 V p d H N s Y W c g T k s g b W V l c m t h b X A g M j A x N C 9 D a G F u Z 2 V k I F R 5 c G U u e 0 N v b H V t b j g s N 3 0 m c X V v d D s s J n F 1 b 3 Q 7 U 2 V j d G l v b j E v V W l 0 c 2 x h Z y B O S y B t Z W V y a 2 F t c C A y M D E 0 L 0 N o Y W 5 n Z W Q g V H l w Z S 5 7 Q 2 9 s d W 1 u O S w 4 f S Z x d W 9 0 O y w m c X V v d D t T Z W N 0 a W 9 u M S 9 V a X R z b G F n I E 5 L I G 1 l Z X J r Y W 1 w I D I w M T Q v Q 2 h h b m d l Z C B U e X B l L n t D b 2 x 1 b W 4 x M C w 5 f S Z x d W 9 0 O y w m c X V v d D t T Z W N 0 a W 9 u M S 9 V a X R z b G F n I E 5 L I G 1 l Z X J r Y W 1 w I D I w M T Q v Q 2 h h b m d l Z C B U e X B l L n t D b 2 x 1 b W 4 x M S w x M H 0 m c X V v d D s s J n F 1 b 3 Q 7 U 2 V j d G l v b j E v V W l 0 c 2 x h Z y B O S y B t Z W V y a 2 F t c C A y M D E 0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2 O j E z L j I 1 N T Q z M j Z a I i A v P j x F b n R y e S B U e X B l P S J G a W x s Q 2 9 s d W 1 u V H l w Z X M i I F Z h b H V l P S J z Q m d Z R E J n W U d C U V l H Q l F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T A v Q 2 h h b m d l Z C B U e X B l L n t D b 2 x 1 b W 4 x L D B 9 J n F 1 b 3 Q 7 L C Z x d W 9 0 O 1 N l Y 3 R p b 2 4 x L 1 V p d H N s Y W c g T k s g b W V l c m t h b X A g M j A x M C 9 D a G F u Z 2 V k I F R 5 c G U u e 0 N v b H V t b j I s M X 0 m c X V v d D s s J n F 1 b 3 Q 7 U 2 V j d G l v b j E v V W l 0 c 2 x h Z y B O S y B t Z W V y a 2 F t c C A y M D E w L 0 N o Y W 5 n Z W Q g V H l w Z S 5 7 Q 2 9 s d W 1 u M y w y f S Z x d W 9 0 O y w m c X V v d D t T Z W N 0 a W 9 u M S 9 V a X R z b G F n I E 5 L I G 1 l Z X J r Y W 1 w I D I w M T A v Q 2 h h b m d l Z C B U e X B l L n t D b 2 x 1 b W 4 0 L D N 9 J n F 1 b 3 Q 7 L C Z x d W 9 0 O 1 N l Y 3 R p b 2 4 x L 1 V p d H N s Y W c g T k s g b W V l c m t h b X A g M j A x M C 9 D a G F u Z 2 V k I F R 5 c G U u e 0 N v b H V t b j U s N H 0 m c X V v d D s s J n F 1 b 3 Q 7 U 2 V j d G l v b j E v V W l 0 c 2 x h Z y B O S y B t Z W V y a 2 F t c C A y M D E w L 0 N o Y W 5 n Z W Q g V H l w Z S 5 7 Q 2 9 s d W 1 u N i w 1 f S Z x d W 9 0 O y w m c X V v d D t T Z W N 0 a W 9 u M S 9 V a X R z b G F n I E 5 L I G 1 l Z X J r Y W 1 w I D I w M T A v Q 2 h h b m d l Z C B U e X B l L n t D b 2 x 1 b W 4 3 L D Z 9 J n F 1 b 3 Q 7 L C Z x d W 9 0 O 1 N l Y 3 R p b 2 4 x L 1 V p d H N s Y W c g T k s g b W V l c m t h b X A g M j A x M C 9 D a G F u Z 2 V k I F R 5 c G U u e 0 N v b H V t b j g s N 3 0 m c X V v d D s s J n F 1 b 3 Q 7 U 2 V j d G l v b j E v V W l 0 c 2 x h Z y B O S y B t Z W V y a 2 F t c C A y M D E w L 0 N o Y W 5 n Z W Q g V H l w Z S 5 7 Q 2 9 s d W 1 u O S w 4 f S Z x d W 9 0 O y w m c X V v d D t T Z W N 0 a W 9 u M S 9 V a X R z b G F n I E 5 L I G 1 l Z X J r Y W 1 w I D I w M T A v Q 2 h h b m d l Z C B U e X B l L n t D b 2 x 1 b W 4 x M C w 5 f S Z x d W 9 0 O y w m c X V v d D t T Z W N 0 a W 9 u M S 9 V a X R z b G F n I E 5 L I G 1 l Z X J r Y W 1 w I D I w M T A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V p d H N s Y W c g T k s g b W V l c m t h b X A g M j A x M C 9 D a G F u Z 2 V k I F R 5 c G U u e 0 N v b H V t b j E s M H 0 m c X V v d D s s J n F 1 b 3 Q 7 U 2 V j d G l v b j E v V W l 0 c 2 x h Z y B O S y B t Z W V y a 2 F t c C A y M D E w L 0 N o Y W 5 n Z W Q g V H l w Z S 5 7 Q 2 9 s d W 1 u M i w x f S Z x d W 9 0 O y w m c X V v d D t T Z W N 0 a W 9 u M S 9 V a X R z b G F n I E 5 L I G 1 l Z X J r Y W 1 w I D I w M T A v Q 2 h h b m d l Z C B U e X B l L n t D b 2 x 1 b W 4 z L D J 9 J n F 1 b 3 Q 7 L C Z x d W 9 0 O 1 N l Y 3 R p b 2 4 x L 1 V p d H N s Y W c g T k s g b W V l c m t h b X A g M j A x M C 9 D a G F u Z 2 V k I F R 5 c G U u e 0 N v b H V t b j Q s M 3 0 m c X V v d D s s J n F 1 b 3 Q 7 U 2 V j d G l v b j E v V W l 0 c 2 x h Z y B O S y B t Z W V y a 2 F t c C A y M D E w L 0 N o Y W 5 n Z W Q g V H l w Z S 5 7 Q 2 9 s d W 1 u N S w 0 f S Z x d W 9 0 O y w m c X V v d D t T Z W N 0 a W 9 u M S 9 V a X R z b G F n I E 5 L I G 1 l Z X J r Y W 1 w I D I w M T A v Q 2 h h b m d l Z C B U e X B l L n t D b 2 x 1 b W 4 2 L D V 9 J n F 1 b 3 Q 7 L C Z x d W 9 0 O 1 N l Y 3 R p b 2 4 x L 1 V p d H N s Y W c g T k s g b W V l c m t h b X A g M j A x M C 9 D a G F u Z 2 V k I F R 5 c G U u e 0 N v b H V t b j c s N n 0 m c X V v d D s s J n F 1 b 3 Q 7 U 2 V j d G l v b j E v V W l 0 c 2 x h Z y B O S y B t Z W V y a 2 F t c C A y M D E w L 0 N o Y W 5 n Z W Q g V H l w Z S 5 7 Q 2 9 s d W 1 u O C w 3 f S Z x d W 9 0 O y w m c X V v d D t T Z W N 0 a W 9 u M S 9 V a X R z b G F n I E 5 L I G 1 l Z X J r Y W 1 w I D I w M T A v Q 2 h h b m d l Z C B U e X B l L n t D b 2 x 1 b W 4 5 L D h 9 J n F 1 b 3 Q 7 L C Z x d W 9 0 O 1 N l Y 3 R p b 2 4 x L 1 V p d H N s Y W c g T k s g b W V l c m t h b X A g M j A x M C 9 D a G F u Z 2 V k I F R 5 c G U u e 0 N v b H V t b j E w L D l 9 J n F 1 b 3 Q 7 L C Z x d W 9 0 O 1 N l Y 3 R p b 2 4 x L 1 V p d H N s Y W c g T k s g b W V l c m t h b X A g M j A x M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l 0 c 2 x h Z y U y M E 5 L J T I w b W V l c m t h b X A l M j A y M D E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x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w O F Q y M T o 0 N z o w M i 4 z M D Q 4 M z I 5 W i I g L z 4 8 R W 5 0 c n k g V H l w Z T 0 i R m l s b E N v b H V t b l R 5 c G V z I i B W Y W x 1 Z T 0 i c 0 J n W U R C Z 1 l H Q l F Z R 0 J R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l 0 c 2 x h Z y B O S y B t Z W V y a 2 F t c C A y M D A 4 L 0 N o Y W 5 n Z W Q g V H l w Z S 5 7 Q 2 9 s d W 1 u M S w w f S Z x d W 9 0 O y w m c X V v d D t T Z W N 0 a W 9 u M S 9 V a X R z b G F n I E 5 L I G 1 l Z X J r Y W 1 w I D I w M D g v Q 2 h h b m d l Z C B U e X B l L n t D b 2 x 1 b W 4 y L D F 9 J n F 1 b 3 Q 7 L C Z x d W 9 0 O 1 N l Y 3 R p b 2 4 x L 1 V p d H N s Y W c g T k s g b W V l c m t h b X A g M j A w O C 9 D a G F u Z 2 V k I F R 5 c G U u e 0 N v b H V t b j M s M n 0 m c X V v d D s s J n F 1 b 3 Q 7 U 2 V j d G l v b j E v V W l 0 c 2 x h Z y B O S y B t Z W V y a 2 F t c C A y M D A 4 L 0 N o Y W 5 n Z W Q g V H l w Z S 5 7 Q 2 9 s d W 1 u N C w z f S Z x d W 9 0 O y w m c X V v d D t T Z W N 0 a W 9 u M S 9 V a X R z b G F n I E 5 L I G 1 l Z X J r Y W 1 w I D I w M D g v Q 2 h h b m d l Z C B U e X B l L n t D b 2 x 1 b W 4 1 L D R 9 J n F 1 b 3 Q 7 L C Z x d W 9 0 O 1 N l Y 3 R p b 2 4 x L 1 V p d H N s Y W c g T k s g b W V l c m t h b X A g M j A w O C 9 D a G F u Z 2 V k I F R 5 c G U u e 0 N v b H V t b j Y s N X 0 m c X V v d D s s J n F 1 b 3 Q 7 U 2 V j d G l v b j E v V W l 0 c 2 x h Z y B O S y B t Z W V y a 2 F t c C A y M D A 4 L 0 N o Y W 5 n Z W Q g V H l w Z S 5 7 Q 2 9 s d W 1 u N y w 2 f S Z x d W 9 0 O y w m c X V v d D t T Z W N 0 a W 9 u M S 9 V a X R z b G F n I E 5 L I G 1 l Z X J r Y W 1 w I D I w M D g v Q 2 h h b m d l Z C B U e X B l L n t D b 2 x 1 b W 4 4 L D d 9 J n F 1 b 3 Q 7 L C Z x d W 9 0 O 1 N l Y 3 R p b 2 4 x L 1 V p d H N s Y W c g T k s g b W V l c m t h b X A g M j A w O C 9 D a G F u Z 2 V k I F R 5 c G U u e 0 N v b H V t b j k s O H 0 m c X V v d D s s J n F 1 b 3 Q 7 U 2 V j d G l v b j E v V W l 0 c 2 x h Z y B O S y B t Z W V y a 2 F t c C A y M D A 4 L 0 N o Y W 5 n Z W Q g V H l w Z S 5 7 Q 2 9 s d W 1 u M T A s O X 0 m c X V v d D s s J n F 1 b 3 Q 7 U 2 V j d G l v b j E v V W l 0 c 2 x h Z y B O S y B t Z W V y a 2 F t c C A y M D A 4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V a X R z b G F n I E 5 L I G 1 l Z X J r Y W 1 w I D I w M D g v Q 2 h h b m d l Z C B U e X B l L n t D b 2 x 1 b W 4 x L D B 9 J n F 1 b 3 Q 7 L C Z x d W 9 0 O 1 N l Y 3 R p b 2 4 x L 1 V p d H N s Y W c g T k s g b W V l c m t h b X A g M j A w O C 9 D a G F u Z 2 V k I F R 5 c G U u e 0 N v b H V t b j I s M X 0 m c X V v d D s s J n F 1 b 3 Q 7 U 2 V j d G l v b j E v V W l 0 c 2 x h Z y B O S y B t Z W V y a 2 F t c C A y M D A 4 L 0 N o Y W 5 n Z W Q g V H l w Z S 5 7 Q 2 9 s d W 1 u M y w y f S Z x d W 9 0 O y w m c X V v d D t T Z W N 0 a W 9 u M S 9 V a X R z b G F n I E 5 L I G 1 l Z X J r Y W 1 w I D I w M D g v Q 2 h h b m d l Z C B U e X B l L n t D b 2 x 1 b W 4 0 L D N 9 J n F 1 b 3 Q 7 L C Z x d W 9 0 O 1 N l Y 3 R p b 2 4 x L 1 V p d H N s Y W c g T k s g b W V l c m t h b X A g M j A w O C 9 D a G F u Z 2 V k I F R 5 c G U u e 0 N v b H V t b j U s N H 0 m c X V v d D s s J n F 1 b 3 Q 7 U 2 V j d G l v b j E v V W l 0 c 2 x h Z y B O S y B t Z W V y a 2 F t c C A y M D A 4 L 0 N o Y W 5 n Z W Q g V H l w Z S 5 7 Q 2 9 s d W 1 u N i w 1 f S Z x d W 9 0 O y w m c X V v d D t T Z W N 0 a W 9 u M S 9 V a X R z b G F n I E 5 L I G 1 l Z X J r Y W 1 w I D I w M D g v Q 2 h h b m d l Z C B U e X B l L n t D b 2 x 1 b W 4 3 L D Z 9 J n F 1 b 3 Q 7 L C Z x d W 9 0 O 1 N l Y 3 R p b 2 4 x L 1 V p d H N s Y W c g T k s g b W V l c m t h b X A g M j A w O C 9 D a G F u Z 2 V k I F R 5 c G U u e 0 N v b H V t b j g s N 3 0 m c X V v d D s s J n F 1 b 3 Q 7 U 2 V j d G l v b j E v V W l 0 c 2 x h Z y B O S y B t Z W V y a 2 F t c C A y M D A 4 L 0 N o Y W 5 n Z W Q g V H l w Z S 5 7 Q 2 9 s d W 1 u O S w 4 f S Z x d W 9 0 O y w m c X V v d D t T Z W N 0 a W 9 u M S 9 V a X R z b G F n I E 5 L I G 1 l Z X J r Y W 1 w I D I w M D g v Q 2 h h b m d l Z C B U e X B l L n t D b 2 x 1 b W 4 x M C w 5 f S Z x d W 9 0 O y w m c X V v d D t T Z W N 0 a W 9 u M S 9 V a X R z b G F n I E 5 L I G 1 l Z X J r Y W 1 w I D I w M D g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D h U M j E 6 N D c 6 N D A u N T c y N j M z M V o i I C 8 + P E V u d H J 5 I F R 5 c G U 9 I k Z p b G x D b 2 x 1 b W 5 U e X B l c y I g V m F s d W U 9 I n N C Z 1 l E Q m d Z R 0 J n V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V p d H N s Y W c g T k s g b W V l c m t h b X A g M j A w N y 9 D a G F u Z 2 V k I F R 5 c G U u e 0 N v b H V t b j E s M H 0 m c X V v d D s s J n F 1 b 3 Q 7 U 2 V j d G l v b j E v V W l 0 c 2 x h Z y B O S y B t Z W V y a 2 F t c C A y M D A 3 L 0 N o Y W 5 n Z W Q g V H l w Z S 5 7 Q 2 9 s d W 1 u M i w x f S Z x d W 9 0 O y w m c X V v d D t T Z W N 0 a W 9 u M S 9 V a X R z b G F n I E 5 L I G 1 l Z X J r Y W 1 w I D I w M D c v Q 2 h h b m d l Z C B U e X B l L n t D b 2 x 1 b W 4 z L D J 9 J n F 1 b 3 Q 7 L C Z x d W 9 0 O 1 N l Y 3 R p b 2 4 x L 1 V p d H N s Y W c g T k s g b W V l c m t h b X A g M j A w N y 9 D a G F u Z 2 V k I F R 5 c G U u e 0 N v b H V t b j Q s M 3 0 m c X V v d D s s J n F 1 b 3 Q 7 U 2 V j d G l v b j E v V W l 0 c 2 x h Z y B O S y B t Z W V y a 2 F t c C A y M D A 3 L 0 N o Y W 5 n Z W Q g V H l w Z S 5 7 Q 2 9 s d W 1 u N S w 0 f S Z x d W 9 0 O y w m c X V v d D t T Z W N 0 a W 9 u M S 9 V a X R z b G F n I E 5 L I G 1 l Z X J r Y W 1 w I D I w M D c v Q 2 h h b m d l Z C B U e X B l L n t D b 2 x 1 b W 4 2 L D V 9 J n F 1 b 3 Q 7 L C Z x d W 9 0 O 1 N l Y 3 R p b 2 4 x L 1 V p d H N s Y W c g T k s g b W V l c m t h b X A g M j A w N y 9 D a G F u Z 2 V k I F R 5 c G U u e 0 N v b H V t b j c s N n 0 m c X V v d D s s J n F 1 b 3 Q 7 U 2 V j d G l v b j E v V W l 0 c 2 x h Z y B O S y B t Z W V y a 2 F t c C A y M D A 3 L 0 N o Y W 5 n Z W Q g V H l w Z S 5 7 Q 2 9 s d W 1 u O C w 3 f S Z x d W 9 0 O y w m c X V v d D t T Z W N 0 a W 9 u M S 9 V a X R z b G F n I E 5 L I G 1 l Z X J r Y W 1 w I D I w M D c v Q 2 h h b m d l Z C B U e X B l L n t D b 2 x 1 b W 4 5 L D h 9 J n F 1 b 3 Q 7 L C Z x d W 9 0 O 1 N l Y 3 R p b 2 4 x L 1 V p d H N s Y W c g T k s g b W V l c m t h b X A g M j A w N y 9 D a G F u Z 2 V k I F R 5 c G U u e 0 N v b H V t b j E w L D l 9 J n F 1 b 3 Q 7 L C Z x d W 9 0 O 1 N l Y 3 R p b 2 4 x L 1 V p d H N s Y W c g T k s g b W V l c m t h b X A g M j A w N y 9 D a G F u Z 2 V k I F R 5 c G U u e 0 N v b H V t b j E x L D E w f S Z x d W 9 0 O y w m c X V v d D t T Z W N 0 a W 9 u M S 9 V a X R z b G F n I E 5 L I G 1 l Z X J r Y W 1 w I D I w M D c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p d H N s Y W c l M j B O S y U y M G 1 l Z X J r Y W 1 w J T I w M j A w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A 4 V D I x O j Q 3 O j Q w L j U 3 M j Y z M z F a I i A v P j x F b n R y e S B U e X B l P S J G a W x s Q 2 9 s d W 1 u V H l w Z X M i I F Z h b H V l P S J z Q m d Z R E J n W U d C Z 1 V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k Z p b G x D b 3 V u d C I g V m F s d W U 9 I m w 1 M T Q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V a X R z b G F n I E 5 L I G 1 l Z X J r Y W 1 w I D I w M D c v Q 2 h h b m d l Z C B U e X B l L n t D b 2 x 1 b W 4 x L D B 9 J n F 1 b 3 Q 7 L C Z x d W 9 0 O 1 N l Y 3 R p b 2 4 x L 1 V p d H N s Y W c g T k s g b W V l c m t h b X A g M j A w N y 9 D a G F u Z 2 V k I F R 5 c G U u e 0 N v b H V t b j I s M X 0 m c X V v d D s s J n F 1 b 3 Q 7 U 2 V j d G l v b j E v V W l 0 c 2 x h Z y B O S y B t Z W V y a 2 F t c C A y M D A 3 L 0 N o Y W 5 n Z W Q g V H l w Z S 5 7 Q 2 9 s d W 1 u M y w y f S Z x d W 9 0 O y w m c X V v d D t T Z W N 0 a W 9 u M S 9 V a X R z b G F n I E 5 L I G 1 l Z X J r Y W 1 w I D I w M D c v Q 2 h h b m d l Z C B U e X B l L n t D b 2 x 1 b W 4 0 L D N 9 J n F 1 b 3 Q 7 L C Z x d W 9 0 O 1 N l Y 3 R p b 2 4 x L 1 V p d H N s Y W c g T k s g b W V l c m t h b X A g M j A w N y 9 D a G F u Z 2 V k I F R 5 c G U u e 0 N v b H V t b j U s N H 0 m c X V v d D s s J n F 1 b 3 Q 7 U 2 V j d G l v b j E v V W l 0 c 2 x h Z y B O S y B t Z W V y a 2 F t c C A y M D A 3 L 0 N o Y W 5 n Z W Q g V H l w Z S 5 7 Q 2 9 s d W 1 u N i w 1 f S Z x d W 9 0 O y w m c X V v d D t T Z W N 0 a W 9 u M S 9 V a X R z b G F n I E 5 L I G 1 l Z X J r Y W 1 w I D I w M D c v Q 2 h h b m d l Z C B U e X B l L n t D b 2 x 1 b W 4 3 L D Z 9 J n F 1 b 3 Q 7 L C Z x d W 9 0 O 1 N l Y 3 R p b 2 4 x L 1 V p d H N s Y W c g T k s g b W V l c m t h b X A g M j A w N y 9 D a G F u Z 2 V k I F R 5 c G U u e 0 N v b H V t b j g s N 3 0 m c X V v d D s s J n F 1 b 3 Q 7 U 2 V j d G l v b j E v V W l 0 c 2 x h Z y B O S y B t Z W V y a 2 F t c C A y M D A 3 L 0 N o Y W 5 n Z W Q g V H l w Z S 5 7 Q 2 9 s d W 1 u O S w 4 f S Z x d W 9 0 O y w m c X V v d D t T Z W N 0 a W 9 u M S 9 V a X R z b G F n I E 5 L I G 1 l Z X J r Y W 1 w I D I w M D c v Q 2 h h b m d l Z C B U e X B l L n t D b 2 x 1 b W 4 x M C w 5 f S Z x d W 9 0 O y w m c X V v d D t T Z W N 0 a W 9 u M S 9 V a X R z b G F n I E 5 L I G 1 l Z X J r Y W 1 w I D I w M D c v Q 2 h h b m d l Z C B U e X B l L n t D b 2 x 1 b W 4 x M S w x M H 0 m c X V v d D s s J n F 1 b 3 Q 7 U 2 V j d G l v b j E v V W l 0 c 2 x h Z y B O S y B t Z W V y a 2 F t c C A y M D A 3 L 0 N o Y W 5 n Z W Q g V H l w Z S 5 7 Q 2 9 s d W 1 u M T I s M T F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V a X R z b G F n J T I w T k s l M j B t Z W V y a 2 F t c C U y M D I w M D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l 0 c 2 x h Z y U y M E 5 L J T I w b W V l c m t h b X A l M j A y M D A 3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c c y j D y 4 C Z K j 7 a B s / g O z P 0 A A A A A A g A A A A A A A 2 Y A A M A A A A A Q A A A A D 1 D w 5 C H I 5 k u v e C r Y A W F 0 2 Q A A A A A E g A A A o A A A A B A A A A C a O k O m Z 6 q Q 1 T t o M A C o K x o H U A A A A N T Z / w l Q D 4 L 2 Y q z 4 w + g l O r t w V C z 9 v e m F z M G O w l p N Y l + E R F M V S T + o I G s Z 4 g c x l S z q 3 H s o 1 x E o 8 u 4 R m m X s I Q p N a A h 9 u D K t 9 9 4 Y 2 N 3 u 9 f X 9 t Z j g F A A A A B E 0 M l V F j x P l / X h x w r 2 X 9 g o w K 7 O 0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13" ma:contentTypeDescription="Create a new document." ma:contentTypeScope="" ma:versionID="1dceb16f76ca3b69ba8319aead9ca6bb">
  <xsd:schema xmlns:xsd="http://www.w3.org/2001/XMLSchema" xmlns:xs="http://www.w3.org/2001/XMLSchema" xmlns:p="http://schemas.microsoft.com/office/2006/metadata/properties" xmlns:ns3="62617339-f9ac-480d-bcf1-09d69282c3eb" xmlns:ns4="20eac82b-eba3-49a5-bdfa-84267f330a76" targetNamespace="http://schemas.microsoft.com/office/2006/metadata/properties" ma:root="true" ma:fieldsID="3ec491d8ca29e5c4398cfd5596e6ccb7" ns3:_="" ns4:_="">
    <xsd:import namespace="62617339-f9ac-480d-bcf1-09d69282c3eb"/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17339-f9ac-480d-bcf1-09d69282c3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179CFE-9FF5-4CF4-BCE5-29B1C76FE79F}">
  <ds:schemaRefs>
    <ds:schemaRef ds:uri="http://purl.org/dc/elements/1.1/"/>
    <ds:schemaRef ds:uri="http://schemas.microsoft.com/office/2006/metadata/properties"/>
    <ds:schemaRef ds:uri="20eac82b-eba3-49a5-bdfa-84267f330a7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2617339-f9ac-480d-bcf1-09d69282c3e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874BBD-2DDB-48A0-8B2C-4A9D47B983A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69C9E92C-172C-4013-BAB8-F0B0C0AF0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17339-f9ac-480d-bcf1-09d69282c3eb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FD66D3-CD16-4564-851F-0981DDDC3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Phoenix</vt:lpstr>
      <vt:lpstr>U-Track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rvw</dc:creator>
  <cp:lastModifiedBy>van Weele, Ronald</cp:lastModifiedBy>
  <cp:lastPrinted>2021-06-07T22:29:44Z</cp:lastPrinted>
  <dcterms:created xsi:type="dcterms:W3CDTF">2012-02-06T15:54:49Z</dcterms:created>
  <dcterms:modified xsi:type="dcterms:W3CDTF">2021-06-21T21:02:58Z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4.14.2.253</vt:lpwstr>
  </property>
  <property fmtid="{D5CDD505-2E9C-101B-9397-08002B2CF9AE}" pid="3" name="Source">
    <vt:lpwstr>C:\Inetpub\wwwroot\atstat\Data\Statistische jaarboeken\20072008_v1.1_statistisch%20jaarboek%20indoor.pdf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2021-06-07T22:04:51Z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151986d7-36f3-421a-b74e-f3afb607f945</vt:lpwstr>
  </property>
  <property fmtid="{D5CDD505-2E9C-101B-9397-08002B2CF9AE}" pid="10" name="MSIP_Label_e463cba9-5f6c-478d-9329-7b2295e4e8ed_ContentBits">
    <vt:lpwstr>0</vt:lpwstr>
  </property>
  <property fmtid="{D5CDD505-2E9C-101B-9397-08002B2CF9AE}" pid="11" name="ContentTypeId">
    <vt:lpwstr>0x010100C308B59B21B0BD4B9759AEDACFE89B58</vt:lpwstr>
  </property>
</Properties>
</file>